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92.100\private\Общая\Технолог\ГОНЧАРОВА А.С\Меню ШК 2025\МЕНЮ ОСЕНЬ 2025\Типовое меню на сайт\2026\"/>
    </mc:Choice>
  </mc:AlternateContent>
  <xr:revisionPtr revIDLastSave="0" documentId="13_ncr:1_{16F92EC4-7F5D-458C-ADA5-DC1032B396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-4 кл" sheetId="1" r:id="rId1"/>
    <sheet name="5-11 кл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<sst xmlns="http://schemas.openxmlformats.org/spreadsheetml/2006/main">
  <si>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</si>
  <si>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</si>
  <si>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</si>
  <si>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</si>
  <si>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</si>
  <si>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</si>
  <si>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</si>
  <si>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</si>
  <si>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</si>
  <si>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</si>
  <si>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</si>
  <si>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</si>
  <si>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</si>
  <si>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</si>
  <si>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</si>
  <si>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</si>
  <si>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</si>
  <si>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</si>
  <si>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</si>
  <si>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</si>
  <si>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</si>
  <si>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</si>
  <si>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</si>
  <si>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</si>
  <si>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</si>
  <si>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</si>
  <si>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</si>
  <si>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</si>
  <si>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</si>
  <si>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</si>
  <si>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</si>
  <si>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</si>
  <si>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</si>
  <si>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</si>
  <si>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</si>
  <si>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</si>
  <si>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</si>
  <si>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</si>
  <si>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</si>
  <si>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</si>
  <si>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Соус из малины</t>
  </si>
  <si>
    <t>12\2</t>
  </si>
  <si>
    <t>Щи из свежей капусты с картофелем и сметаной</t>
  </si>
  <si>
    <t>Макаронные изделия отварные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</si>
  <si>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</si>
  <si>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</si>
  <si>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</si>
  <si>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</si>
  <si>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</si>
  <si>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Фрукт свежий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</si>
  <si>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</si>
  <si>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</si>
  <si>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</si>
  <si>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</si>
  <si>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</si>
  <si>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</si>
  <si>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</si>
  <si>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</si>
  <si>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</si>
  <si>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</si>
  <si>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</si>
  <si>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</si>
  <si>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Кофейный напиток</t>
  </si>
  <si>
    <t>Суп картофельный с бобовыми</t>
  </si>
  <si>
    <t>Чай с малиной и сахаром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</si>
  <si>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</si>
  <si>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</si>
  <si>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</si>
  <si>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</si>
  <si>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Кисель витаминизированный "Витошка"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</si>
  <si>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</si>
  <si>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</si>
  <si>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</si>
  <si>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</si>
  <si>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</si>
  <si>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</si>
  <si>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Гуляш из свинины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</si>
  <si>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</si>
  <si>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</si>
  <si>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</si>
  <si>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</si>
  <si>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</si>
  <si>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11\15</t>
  </si>
  <si>
    <t>Хлеб ржано-пшеничный витаминизированный</t>
  </si>
  <si>
    <t xml:space="preserve">Печень по-строгановски </t>
  </si>
  <si>
    <t>Напиток из вишни</t>
  </si>
  <si>
    <t>Плов из птицы (филе бедра куриного) с куркумой</t>
  </si>
  <si>
    <t>Компот из кураги</t>
  </si>
  <si>
    <t>Борщ с капустой и картофелем со сметаной</t>
  </si>
  <si>
    <t>5\78</t>
  </si>
  <si>
    <t>Булгур с овощами</t>
  </si>
  <si>
    <t>Греча по-Царски с мясом и овощами со свининой б/к</t>
  </si>
  <si>
    <t>Напиток из черноплодой рябины</t>
  </si>
  <si>
    <t>Плов со свининой и куркумой</t>
  </si>
  <si>
    <t>Птица (филе куриное) тушенная в соусе с овощами</t>
  </si>
  <si>
    <t xml:space="preserve">Каша жидкая молочная рисовая с маслом и яблоками </t>
  </si>
  <si>
    <t>Котлеты мясные (говядина, свинина) с отрубями</t>
  </si>
  <si>
    <t>12 лет и старше</t>
  </si>
  <si>
    <t>200</t>
  </si>
  <si>
    <t>Бутерброд с сыром и маслом сливочным 20/15/10 г (батон витаминизированный)</t>
  </si>
  <si>
    <t>Бутерброд с сыром и маслом сливочным 20/15/15 г (батон витаминизированный)</t>
  </si>
  <si>
    <t>Салат из моркови, сахара и изюма</t>
  </si>
  <si>
    <t>Салат из квашеной капусты с зеленью и маслом растительным</t>
  </si>
  <si>
    <t>Салат из картофеля с солёным огурцом и луком репчатым</t>
  </si>
  <si>
    <t xml:space="preserve"> Суп с макаронными изделиями</t>
  </si>
  <si>
    <t>Котлеты из рыбы (филе минтая) с отрубями</t>
  </si>
  <si>
    <t>Суп-пюре из разных овощей с гренками</t>
  </si>
  <si>
    <t xml:space="preserve"> Салат из отварной  свеклы с сол. огурцом и яйцом</t>
  </si>
  <si>
    <t xml:space="preserve">Каша  молочная Ассорти (пшено, рис) с маслом сливочным </t>
  </si>
  <si>
    <t>Салат из солёных огурцов с зелёным горошком</t>
  </si>
  <si>
    <t>Гуляш из птицы (филе куриное)</t>
  </si>
  <si>
    <t xml:space="preserve"> Салат из белокочанной капусты с кукурузой и растительным маслом</t>
  </si>
  <si>
    <t>Каша молочная жидкая пшеничная с маслом сливочным</t>
  </si>
  <si>
    <t>Соус из голубики</t>
  </si>
  <si>
    <t>Салат из отварной свеклы с сыром и растительным маслом</t>
  </si>
  <si>
    <t>Запеканка (сырники) творожная</t>
  </si>
  <si>
    <t>Борщ с морской капустой и со сметаной</t>
  </si>
  <si>
    <t>Омлет с сыром</t>
  </si>
  <si>
    <t>4\54</t>
  </si>
  <si>
    <t xml:space="preserve">Салат из картофеля с солёным огурцом и луком репчатым </t>
  </si>
  <si>
    <t>Каша жидкая молочная пшенная с маслом сливочным</t>
  </si>
  <si>
    <t>Котлета рыбная (филе минтая) с отрубями</t>
  </si>
  <si>
    <t xml:space="preserve">Салат из белокочанной капусты с морковью и растительным маслом </t>
  </si>
  <si>
    <t xml:space="preserve"> Салат из отварной  свеклы с сол. огурцом и куриным яйцом</t>
  </si>
  <si>
    <t>Каша молочная Ассорти (рис, пшено) с маслом сливочным</t>
  </si>
  <si>
    <t>9\3</t>
  </si>
  <si>
    <t>Салат из белокочанной капусты с кукурузой и растительным маслом</t>
  </si>
  <si>
    <t>6\75</t>
  </si>
  <si>
    <t xml:space="preserve">Омлет с сыром </t>
  </si>
  <si>
    <t>7\57</t>
  </si>
  <si>
    <t>1\50</t>
  </si>
  <si>
    <t>1\51</t>
  </si>
  <si>
    <t>1\55</t>
  </si>
  <si>
    <t>12\8</t>
  </si>
  <si>
    <t>Хлеб пшеничный витаминизированный</t>
  </si>
  <si>
    <t>директор</t>
  </si>
  <si>
    <t>Директор</t>
  </si>
  <si>
    <t>Нестерова</t>
  </si>
  <si>
    <t>МАОУ СОШ №17 с УИОП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</si>
</sst>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4" fillId="0" borderId="0"/>
  </cellStyleXfs>
  <cellXfs count="22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2" fontId="7" fillId="5" borderId="23" xfId="0" applyNumberFormat="1" applyFont="1" applyFill="1" applyBorder="1" applyAlignment="1">
      <alignment horizontal="center" vertical="center" wrapText="1"/>
    </xf>
    <xf numFmtId="2" fontId="7" fillId="5" borderId="2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2" xfId="0" applyFont="1" applyFill="1" applyBorder="1" applyAlignment="1" applyProtection="1">
      <alignment vertic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4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4" borderId="2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12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8" fillId="6" borderId="0" xfId="0" applyNumberFormat="1" applyFont="1" applyFill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2" fontId="6" fillId="4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/>
    </xf>
    <xf numFmtId="0" fontId="12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/>
    </xf>
    <xf numFmtId="2" fontId="8" fillId="6" borderId="2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7" fillId="7" borderId="8" xfId="0" applyFont="1" applyFill="1" applyBorder="1" applyAlignment="1">
      <alignment horizontal="center" vertical="center" wrapText="1"/>
    </xf>
    <xf numFmtId="2" fontId="8" fillId="7" borderId="28" xfId="0" applyNumberFormat="1" applyFont="1" applyFill="1" applyBorder="1" applyAlignment="1">
      <alignment horizontal="center"/>
    </xf>
    <xf numFmtId="2" fontId="8" fillId="7" borderId="28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horizontal="center" wrapText="1"/>
    </xf>
    <xf numFmtId="2" fontId="8" fillId="7" borderId="0" xfId="0" applyNumberFormat="1" applyFont="1" applyFill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2" fontId="7" fillId="5" borderId="29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wrapText="1"/>
    </xf>
    <xf numFmtId="2" fontId="7" fillId="3" borderId="9" xfId="0" applyNumberFormat="1" applyFont="1" applyFill="1" applyBorder="1" applyAlignment="1">
      <alignment horizont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8" borderId="4" xfId="0" applyFont="1" applyFill="1" applyBorder="1" applyAlignment="1">
      <alignment vertical="center" wrapText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2" fontId="14" fillId="8" borderId="2" xfId="1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2" fontId="14" fillId="8" borderId="4" xfId="0" applyNumberFormat="1" applyFont="1" applyFill="1" applyBorder="1" applyAlignment="1">
      <alignment horizontal="center" vertical="center"/>
    </xf>
    <xf numFmtId="2" fontId="14" fillId="8" borderId="4" xfId="1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>
      <alignment horizontal="center"/>
    </xf>
    <xf numFmtId="2" fontId="16" fillId="5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vertical="center"/>
    </xf>
    <xf numFmtId="2" fontId="6" fillId="8" borderId="2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14" fillId="8" borderId="2" xfId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 applyProtection="1">
      <alignment vertical="center" wrapText="1"/>
      <protection locked="0"/>
    </xf>
    <xf numFmtId="2" fontId="6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vertical="center"/>
      <protection locked="0"/>
    </xf>
    <xf numFmtId="0" fontId="14" fillId="8" borderId="4" xfId="1" applyFont="1" applyFill="1" applyBorder="1" applyAlignment="1">
      <alignment vertical="center" wrapText="1"/>
    </xf>
    <xf numFmtId="0" fontId="14" fillId="8" borderId="4" xfId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6" fillId="8" borderId="2" xfId="0" applyFont="1" applyFill="1" applyBorder="1" applyAlignment="1" applyProtection="1">
      <alignment vertical="center" wrapText="1"/>
      <protection locked="0"/>
    </xf>
    <xf numFmtId="2" fontId="6" fillId="8" borderId="4" xfId="0" applyNumberFormat="1" applyFont="1" applyFill="1" applyBorder="1" applyAlignment="1">
      <alignment horizontal="center" vertical="center"/>
    </xf>
    <xf numFmtId="0" fontId="6" fillId="8" borderId="4" xfId="1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 wrapText="1"/>
    </xf>
    <xf numFmtId="1" fontId="6" fillId="8" borderId="4" xfId="1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2" fontId="15" fillId="8" borderId="26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  <xf numFmtId="2" fontId="15" fillId="8" borderId="2" xfId="0" applyNumberFormat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left" vertical="center"/>
    </xf>
    <xf numFmtId="0" fontId="6" fillId="8" borderId="4" xfId="1" applyFont="1" applyFill="1" applyBorder="1" applyAlignment="1">
      <alignment vertical="center" wrapText="1"/>
    </xf>
    <xf numFmtId="17" fontId="6" fillId="8" borderId="21" xfId="1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 wrapText="1"/>
    </xf>
    <xf numFmtId="2" fontId="6" fillId="8" borderId="4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/>
    </xf>
    <xf numFmtId="0" fontId="6" fillId="8" borderId="13" xfId="0" applyFont="1" applyFill="1" applyBorder="1" applyAlignment="1" applyProtection="1">
      <alignment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vertical="center" wrapText="1"/>
      <protection locked="0"/>
    </xf>
    <xf numFmtId="2" fontId="14" fillId="8" borderId="2" xfId="0" applyNumberFormat="1" applyFont="1" applyFill="1" applyBorder="1" applyAlignment="1">
      <alignment horizontal="center" vertical="center" wrapText="1"/>
    </xf>
    <xf numFmtId="0" fontId="6" fillId="8" borderId="2" xfId="1" applyFont="1" applyFill="1" applyBorder="1" applyAlignment="1" applyProtection="1">
      <alignment vertical="center" wrapText="1"/>
      <protection locked="0"/>
    </xf>
    <xf numFmtId="2" fontId="14" fillId="8" borderId="2" xfId="2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/>
    </xf>
    <xf numFmtId="0" fontId="6" fillId="6" borderId="0" xfId="0" applyFont="1" applyFill="1"/>
    <xf numFmtId="0" fontId="5" fillId="6" borderId="0" xfId="0" applyFont="1" applyFill="1"/>
    <xf numFmtId="0" fontId="13" fillId="6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2" fontId="6" fillId="5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>
      <alignment horizontal="center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2" fontId="8" fillId="5" borderId="23" xfId="0" applyNumberFormat="1" applyFont="1" applyFill="1" applyBorder="1" applyAlignment="1">
      <alignment horizontal="center" vertical="center" wrapText="1"/>
    </xf>
    <xf numFmtId="2" fontId="17" fillId="5" borderId="2" xfId="0" applyNumberFormat="1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/>
    </xf>
    <xf numFmtId="1" fontId="14" fillId="8" borderId="4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2" fontId="8" fillId="5" borderId="24" xfId="0" applyNumberFormat="1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/>
    </xf>
    <xf numFmtId="2" fontId="8" fillId="5" borderId="29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2" fontId="8" fillId="9" borderId="28" xfId="0" applyNumberFormat="1" applyFont="1" applyFill="1" applyBorder="1" applyAlignment="1">
      <alignment horizontal="center"/>
    </xf>
    <xf numFmtId="1" fontId="7" fillId="6" borderId="2" xfId="0" applyNumberFormat="1" applyFont="1" applyFill="1" applyBorder="1" applyAlignment="1">
      <alignment horizontal="center" vertical="center" wrapText="1"/>
    </xf>
    <xf numFmtId="1" fontId="7" fillId="9" borderId="9" xfId="0" applyNumberFormat="1" applyFont="1" applyFill="1" applyBorder="1" applyAlignment="1">
      <alignment horizontal="center" wrapText="1"/>
    </xf>
    <xf numFmtId="2" fontId="14" fillId="8" borderId="2" xfId="3" applyNumberFormat="1" applyFont="1" applyFill="1" applyBorder="1" applyAlignment="1">
      <alignment horizontal="center" vertical="center"/>
    </xf>
    <xf numFmtId="2" fontId="14" fillId="8" borderId="4" xfId="3" applyNumberFormat="1" applyFont="1" applyFill="1" applyBorder="1" applyAlignment="1">
      <alignment horizontal="center" vertical="center"/>
    </xf>
    <xf numFmtId="2" fontId="15" fillId="8" borderId="2" xfId="4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/>
    </xf>
    <xf numFmtId="2" fontId="17" fillId="5" borderId="0" xfId="0" applyNumberFormat="1" applyFont="1" applyFill="1" applyAlignment="1">
      <alignment horizontal="center"/>
    </xf>
    <xf numFmtId="2" fontId="14" fillId="8" borderId="2" xfId="4" applyNumberFormat="1" applyFont="1" applyFill="1" applyBorder="1" applyAlignment="1">
      <alignment horizontal="center" vertical="center" wrapText="1"/>
    </xf>
    <xf numFmtId="2" fontId="14" fillId="8" borderId="4" xfId="4" applyNumberFormat="1" applyFont="1" applyFill="1" applyBorder="1" applyAlignment="1">
      <alignment horizontal="center" vertical="center"/>
    </xf>
    <xf numFmtId="17" fontId="14" fillId="8" borderId="4" xfId="1" applyNumberFormat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wrapText="1"/>
    </xf>
    <xf numFmtId="2" fontId="14" fillId="8" borderId="2" xfId="4" applyNumberFormat="1" applyFont="1" applyFill="1" applyBorder="1" applyAlignment="1">
      <alignment horizontal="center" vertical="center"/>
    </xf>
    <xf numFmtId="2" fontId="7" fillId="9" borderId="9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" fillId="6" borderId="0" xfId="0" applyFont="1" applyFill="1"/>
    <xf numFmtId="0" fontId="18" fillId="6" borderId="0" xfId="0" applyFont="1" applyFill="1"/>
    <xf numFmtId="0" fontId="14" fillId="8" borderId="4" xfId="0" applyNumberFormat="1" applyFont="1" applyFill="1" applyBorder="1" applyAlignment="1">
      <alignment horizontal="center" vertical="center"/>
    </xf>
    <xf numFmtId="0" fontId="7" fillId="6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17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2" fontId="14" fillId="8" borderId="5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2" fontId="6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wrapText="1"/>
    </xf>
    <xf numFmtId="2" fontId="6" fillId="5" borderId="29" xfId="0" applyNumberFormat="1" applyFont="1" applyFill="1" applyBorder="1" applyAlignment="1">
      <alignment horizontal="center" wrapText="1"/>
    </xf>
    <xf numFmtId="0" fontId="17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9" fillId="8" borderId="4" xfId="0" applyFont="1" applyFill="1" applyBorder="1" applyAlignment="1">
      <alignment vertical="center" wrapText="1"/>
    </xf>
    <xf numFmtId="16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2" xfId="0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3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</cellXfs>
  <cellStyles count="5">
    <cellStyle name="Обычный" xfId="0" builtinId="0"/>
    <cellStyle name="Обычный 2 2" xfId="4" xr:uid="{CA6F742C-673A-43C6-AD2A-B321EE5C7D01}"/>
    <cellStyle name="Обычный 3" xfId="1" xr:uid="{00000000-0005-0000-0000-000001000000}"/>
    <cellStyle name="Обычный 3 2" xfId="2" xr:uid="{67F092B3-F976-49E4-9176-8708C51A450A}"/>
    <cellStyle name="Обычный 3 2 2" xfId="3" xr:uid="{4AE23612-B8FA-4272-B5C1-D76C32D1299A}"/>
  </cellStyles>
  <dxfs count="0"/>
  <tableStyles count="0" defaultTableStyle="TableStyleMedium2" defaultPivotStyle="PivotStyleLight16"/>
  <colors>
    <mruColors>
      <color rgb="FFFFF2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zoomScale="80" zoomScaleNormal="80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C1" sqref="C1:E1" activeCellId="0"/>
    </sheetView>
  </sheetViews>
  <sheetFormatPr defaultRowHeight="12.75" x14ac:dyDescent="0.2" outlineLevelRow="0" defaultColWidth="9.140625" outlineLevelCol="0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6384" width="9.140625" style="2"/>
  </cols>
  <sheetData>
    <row r="1" ht="15.75">
      <c r="A1" s="6" t="s">
        <v>7</v>
      </c>
      <c r="B1" s="7"/>
      <c r="C1" s="216" t="s">
        <v>138</v>
      </c>
      <c r="D1" s="217"/>
      <c r="E1" s="217"/>
      <c r="F1" s="8" t="s">
        <v>16</v>
      </c>
      <c r="G1" s="7" t="s">
        <v>17</v>
      </c>
      <c r="H1" s="218" t="s">
        <v>136</v>
      </c>
      <c r="I1" s="218"/>
      <c r="J1" s="218"/>
      <c r="K1" s="218"/>
      <c r="L1" s="7"/>
    </row>
    <row r="2" ht="15.75">
      <c r="A2" s="9" t="s">
        <v>6</v>
      </c>
      <c r="B2" s="7"/>
      <c r="C2" s="7"/>
      <c r="D2" s="6"/>
      <c r="E2" s="7"/>
      <c r="F2" s="7"/>
      <c r="G2" s="7" t="s">
        <v>18</v>
      </c>
      <c r="H2" s="218" t="s">
        <v>137</v>
      </c>
      <c r="I2" s="218"/>
      <c r="J2" s="218"/>
      <c r="K2" s="218"/>
      <c r="L2" s="7"/>
    </row>
    <row r="3" customHeight="1" ht="17.25">
      <c r="A3" s="10" t="s">
        <v>8</v>
      </c>
      <c r="B3" s="7"/>
      <c r="C3" s="7"/>
      <c r="D3" s="11"/>
      <c r="E3" s="12" t="s">
        <v>9</v>
      </c>
      <c r="F3" s="7"/>
      <c r="G3" s="7" t="s">
        <v>19</v>
      </c>
      <c r="H3" s="13">
        <v>12</v>
      </c>
      <c r="I3" s="13">
        <v>1</v>
      </c>
      <c r="J3" s="14">
        <v>2026</v>
      </c>
      <c r="K3" s="15"/>
      <c r="L3" s="7"/>
    </row>
    <row r="4" ht="16.5">
      <c r="A4" s="7"/>
      <c r="B4" s="7"/>
      <c r="C4" s="7"/>
      <c r="D4" s="10"/>
      <c r="E4" s="7"/>
      <c r="F4" s="7"/>
      <c r="G4" s="7"/>
      <c r="H4" s="16" t="s">
        <v>36</v>
      </c>
      <c r="I4" s="16" t="s">
        <v>37</v>
      </c>
      <c r="J4" s="16" t="s">
        <v>38</v>
      </c>
      <c r="K4" s="7"/>
      <c r="L4" s="7"/>
    </row>
    <row r="5" ht="48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03" t="s">
        <v>35</v>
      </c>
    </row>
    <row r="6" ht="31.5">
      <c r="A6" s="21">
        <v>1</v>
      </c>
      <c r="B6" s="22">
        <v>1</v>
      </c>
      <c r="C6" s="23" t="s">
        <v>20</v>
      </c>
      <c r="D6" s="24" t="s">
        <v>21</v>
      </c>
      <c r="E6" s="94" t="s">
        <v>73</v>
      </c>
      <c r="F6" s="95">
        <v>210</v>
      </c>
      <c r="G6" s="96">
        <v>8.2</v>
      </c>
      <c r="H6" s="96">
        <v>8.9</v>
      </c>
      <c r="I6" s="96">
        <v>31.2</v>
      </c>
      <c r="J6" s="96">
        <v>268</v>
      </c>
      <c r="K6" s="63" t="str">
        <f>"2/71"</f>
        <v>2/71</v>
      </c>
      <c r="L6" s="104">
        <v>49.41</v>
      </c>
    </row>
    <row r="7" ht="30">
      <c r="A7" s="25"/>
      <c r="B7" s="26"/>
      <c r="C7" s="27"/>
      <c r="D7" s="28"/>
      <c r="E7" s="97" t="s">
        <v>53</v>
      </c>
      <c r="F7" s="98">
        <v>40</v>
      </c>
      <c r="G7" s="99">
        <v>5.14</v>
      </c>
      <c r="H7" s="99">
        <v>11.15</v>
      </c>
      <c r="I7" s="99">
        <v>10.28</v>
      </c>
      <c r="J7" s="99">
        <v>148.50528</v>
      </c>
      <c r="K7" s="63" t="str">
        <f>"1/57"</f>
        <v>1/57</v>
      </c>
      <c r="L7" s="105">
        <v>54.01</v>
      </c>
    </row>
    <row r="8" ht="15.75">
      <c r="A8" s="25"/>
      <c r="B8" s="26"/>
      <c r="C8" s="27"/>
      <c r="D8" s="30" t="s">
        <v>22</v>
      </c>
      <c r="E8" s="97" t="s">
        <v>51</v>
      </c>
      <c r="F8" s="99" t="str">
        <f>"200"</f>
        <v>200</v>
      </c>
      <c r="G8" s="100">
        <v>0.24</v>
      </c>
      <c r="H8" s="100">
        <v>5E-2</v>
      </c>
      <c r="I8" s="100">
        <v>14.07</v>
      </c>
      <c r="J8" s="100">
        <v>55.6069428</v>
      </c>
      <c r="K8" s="32" t="s">
        <v>52</v>
      </c>
      <c r="L8" s="106">
        <v>14.85</v>
      </c>
    </row>
    <row r="9" ht="15.75">
      <c r="A9" s="25"/>
      <c r="B9" s="26"/>
      <c r="C9" s="27"/>
      <c r="D9" s="30" t="s">
        <v>23</v>
      </c>
      <c r="E9" s="101" t="s">
        <v>83</v>
      </c>
      <c r="F9" s="98">
        <v>30</v>
      </c>
      <c r="G9" s="98">
        <v>1.98</v>
      </c>
      <c r="H9" s="98">
        <v>0.36</v>
      </c>
      <c r="I9" s="98">
        <v>12.51</v>
      </c>
      <c r="J9" s="98">
        <v>58.01</v>
      </c>
      <c r="K9" s="32"/>
      <c r="L9" s="106">
        <v>2.7</v>
      </c>
    </row>
    <row r="10" ht="15.75">
      <c r="A10" s="25"/>
      <c r="B10" s="26"/>
      <c r="C10" s="27"/>
      <c r="D10" s="30" t="s">
        <v>24</v>
      </c>
      <c r="E10" s="102"/>
      <c r="F10" s="98"/>
      <c r="G10" s="98"/>
      <c r="H10" s="98"/>
      <c r="I10" s="98"/>
      <c r="J10" s="98"/>
      <c r="K10" s="32"/>
      <c r="L10" s="3"/>
    </row>
    <row r="11" ht="15.75">
      <c r="A11" s="25"/>
      <c r="B11" s="26"/>
      <c r="C11" s="27"/>
      <c r="D11" s="28" t="s">
        <v>72</v>
      </c>
      <c r="E11" s="212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32" t="s">
        <v>133</v>
      </c>
      <c r="L11" s="105">
        <v>28.55</v>
      </c>
    </row>
    <row r="12" ht="15.75">
      <c r="A12" s="25"/>
      <c r="B12" s="26"/>
      <c r="C12" s="27"/>
      <c r="D12" s="28"/>
      <c r="E12" s="34"/>
      <c r="F12" s="29"/>
      <c r="G12" s="29"/>
      <c r="H12" s="29"/>
      <c r="I12" s="29"/>
      <c r="J12" s="29"/>
      <c r="K12" s="32"/>
      <c r="L12" s="3"/>
    </row>
    <row r="13" ht="15.75">
      <c r="A13" s="35"/>
      <c r="B13" s="36"/>
      <c r="C13" s="37"/>
      <c r="D13" s="38" t="s">
        <v>33</v>
      </c>
      <c r="E13" s="39"/>
      <c r="F13" s="88">
        <f>F6+F7+F8+F9+F11</f>
        <v>520</v>
      </c>
      <c r="G13" s="74">
        <f>G6+G7+G8+G9+G11</f>
        <v>15.72</v>
      </c>
      <c r="H13" s="74">
        <f>H6+H7+H8+H9+H11</f>
        <v>20.46</v>
      </c>
      <c r="I13" s="74">
        <f>I6+I7+I8+I9+I11</f>
        <v>79.22</v>
      </c>
      <c r="J13" s="41">
        <f>J6+J7+J8+J9+J11</f>
        <v>574.9222228</v>
      </c>
      <c r="K13" s="42"/>
      <c r="L13" s="4">
        <f>SUM(L6:L12)</f>
        <v>149.51999999999998</v>
      </c>
    </row>
    <row r="14" ht="31.5">
      <c r="A14" s="43">
        <f>A6</f>
        <v>1</v>
      </c>
      <c r="B14" s="44">
        <f>B6</f>
        <v>1</v>
      </c>
      <c r="C14" s="45" t="s">
        <v>25</v>
      </c>
      <c r="D14" s="108" t="s">
        <v>26</v>
      </c>
      <c r="E14" s="94" t="s">
        <v>102</v>
      </c>
      <c r="F14" s="98">
        <v>80</v>
      </c>
      <c r="G14" s="109">
        <v>1.31</v>
      </c>
      <c r="H14" s="109">
        <v>4</v>
      </c>
      <c r="I14" s="109">
        <v>7.64</v>
      </c>
      <c r="J14" s="109">
        <v>69.94</v>
      </c>
      <c r="K14" s="136" t="str">
        <f>"7/14"</f>
        <v>7/14</v>
      </c>
      <c r="L14" s="158">
        <v>40.82</v>
      </c>
    </row>
    <row r="15" ht="18.75">
      <c r="A15" s="25"/>
      <c r="B15" s="26"/>
      <c r="C15" s="27"/>
      <c r="D15" s="108" t="s">
        <v>27</v>
      </c>
      <c r="E15" s="94" t="s">
        <v>63</v>
      </c>
      <c r="F15" s="98">
        <v>250</v>
      </c>
      <c r="G15" s="100">
        <v>12.44</v>
      </c>
      <c r="H15" s="100">
        <v>7.77</v>
      </c>
      <c r="I15" s="100">
        <v>25.16</v>
      </c>
      <c r="J15" s="100">
        <v>190.3</v>
      </c>
      <c r="K15" s="111" t="str">
        <f>"6/57"</f>
        <v>6/57</v>
      </c>
      <c r="L15" s="159">
        <v>50</v>
      </c>
    </row>
    <row r="16" ht="18.75">
      <c r="A16" s="25"/>
      <c r="B16" s="26"/>
      <c r="C16" s="27"/>
      <c r="D16" s="108" t="s">
        <v>28</v>
      </c>
      <c r="E16" s="112" t="s">
        <v>84</v>
      </c>
      <c r="F16" s="98">
        <v>100</v>
      </c>
      <c r="G16" s="96">
        <v>12.74</v>
      </c>
      <c r="H16" s="96">
        <v>14.22</v>
      </c>
      <c r="I16" s="96">
        <v>41</v>
      </c>
      <c r="J16" s="96">
        <v>191.03884541666667</v>
      </c>
      <c r="K16" s="113" t="str">
        <f>"8/84"</f>
        <v>8/84</v>
      </c>
      <c r="L16" s="161">
        <v>77.64</v>
      </c>
    </row>
    <row r="17" ht="18.75">
      <c r="A17" s="25"/>
      <c r="B17" s="26"/>
      <c r="C17" s="27"/>
      <c r="D17" s="108" t="s">
        <v>29</v>
      </c>
      <c r="E17" s="114" t="s">
        <v>43</v>
      </c>
      <c r="F17" s="98">
        <v>150</v>
      </c>
      <c r="G17" s="98">
        <v>5.65</v>
      </c>
      <c r="H17" s="98">
        <v>4.07</v>
      </c>
      <c r="I17" s="98">
        <v>35.42</v>
      </c>
      <c r="J17" s="98">
        <v>200.44</v>
      </c>
      <c r="K17" s="113" t="str">
        <f>"5/54"</f>
        <v>5/54</v>
      </c>
      <c r="L17" s="161">
        <v>31.85</v>
      </c>
    </row>
    <row r="18" ht="18.75">
      <c r="A18" s="25"/>
      <c r="B18" s="26"/>
      <c r="C18" s="27"/>
      <c r="D18" s="108" t="s">
        <v>30</v>
      </c>
      <c r="E18" s="97" t="s">
        <v>85</v>
      </c>
      <c r="F18" s="98">
        <v>200</v>
      </c>
      <c r="G18" s="96">
        <v>0.12</v>
      </c>
      <c r="H18" s="96">
        <v>3E-2</v>
      </c>
      <c r="I18" s="96">
        <v>19.42</v>
      </c>
      <c r="J18" s="96">
        <v>74.789661</v>
      </c>
      <c r="K18" s="113" t="str">
        <f>"11/7"</f>
        <v>11/7</v>
      </c>
      <c r="L18" s="159">
        <v>20.36</v>
      </c>
    </row>
    <row r="19" ht="18.75">
      <c r="A19" s="25"/>
      <c r="B19" s="26"/>
      <c r="C19" s="27"/>
      <c r="D19" s="108" t="s">
        <v>31</v>
      </c>
      <c r="E19" s="114" t="s">
        <v>46</v>
      </c>
      <c r="F19" s="98">
        <v>40</v>
      </c>
      <c r="G19" s="98">
        <v>2.64</v>
      </c>
      <c r="H19" s="115">
        <v>0.48</v>
      </c>
      <c r="I19" s="115">
        <v>16.68</v>
      </c>
      <c r="J19" s="115">
        <v>77.352</v>
      </c>
      <c r="K19" s="111"/>
      <c r="L19" s="159">
        <v>1.8</v>
      </c>
    </row>
    <row r="20" ht="18.75">
      <c r="A20" s="25"/>
      <c r="B20" s="26"/>
      <c r="C20" s="27"/>
      <c r="D20" s="108" t="s">
        <v>32</v>
      </c>
      <c r="E20" s="101" t="s">
        <v>83</v>
      </c>
      <c r="F20" s="116" t="str">
        <f>"50"</f>
        <v>50</v>
      </c>
      <c r="G20" s="96">
        <v>3.3</v>
      </c>
      <c r="H20" s="96">
        <v>0.6</v>
      </c>
      <c r="I20" s="96">
        <v>15.85</v>
      </c>
      <c r="J20" s="96">
        <v>96.69</v>
      </c>
      <c r="K20" s="111"/>
      <c r="L20" s="159">
        <v>1.8</v>
      </c>
    </row>
    <row r="21" ht="15.75">
      <c r="A21" s="25"/>
      <c r="B21" s="26"/>
      <c r="C21" s="27"/>
      <c r="D21" s="117"/>
      <c r="E21" s="102"/>
      <c r="F21" s="98"/>
      <c r="G21" s="98"/>
      <c r="H21" s="98"/>
      <c r="I21" s="98"/>
      <c r="J21" s="98"/>
      <c r="K21" s="111"/>
      <c r="L21" s="3"/>
    </row>
    <row r="22" ht="15.75">
      <c r="A22" s="25"/>
      <c r="B22" s="26"/>
      <c r="C22" s="27"/>
      <c r="D22" s="12"/>
      <c r="E22" s="47"/>
      <c r="F22" s="48"/>
      <c r="G22" s="48"/>
      <c r="H22" s="48"/>
      <c r="I22" s="48"/>
      <c r="J22" s="48"/>
      <c r="K22" s="49"/>
      <c r="L22" s="3"/>
    </row>
    <row r="23" ht="16.5">
      <c r="A23" s="25"/>
      <c r="B23" s="26"/>
      <c r="C23" s="50"/>
      <c r="D23" s="51" t="s">
        <v>33</v>
      </c>
      <c r="E23" s="52"/>
      <c r="F23" s="89">
        <f>F14+F15+F16+F17+F18+F19+F20</f>
        <v>870</v>
      </c>
      <c r="G23" s="70">
        <f>G14+G15+G16+G17+G18+G19+G20</f>
        <v>38.199999999999996</v>
      </c>
      <c r="H23" s="70">
        <f>H14+H15+H16+H17+H18+H19+H20</f>
        <v>31.170000000000005</v>
      </c>
      <c r="I23" s="70">
        <f>I14+I15+I16+I17+I18+I19+I20</f>
        <v>161.17</v>
      </c>
      <c r="J23" s="70">
        <f>J14+J15+J16+J17+J18+J19+J20</f>
        <v>900.5505064166666</v>
      </c>
      <c r="K23" s="54"/>
      <c r="L23" s="5">
        <f>SUM(L14:L22)</f>
        <v>224.26999999999998</v>
      </c>
    </row>
    <row r="24" ht="16.5">
      <c r="A24" s="55">
        <f>A6</f>
        <v>1</v>
      </c>
      <c r="B24" s="56">
        <f>B6</f>
        <v>1</v>
      </c>
      <c r="C24" s="219" t="s">
        <v>4</v>
      </c>
      <c r="D24" s="220"/>
      <c r="E24" s="57"/>
      <c r="F24" s="58">
        <f>F13+F23</f>
        <v>1390</v>
      </c>
      <c r="G24" s="87">
        <f>G13+G23</f>
        <v>53.919999999999995</v>
      </c>
      <c r="H24" s="87">
        <f>H13+H23</f>
        <v>51.63000000000001</v>
      </c>
      <c r="I24" s="87">
        <f>I13+I23</f>
        <v>240.39</v>
      </c>
      <c r="J24" s="87">
        <f>J13+J23</f>
        <v>1475.4727292166667</v>
      </c>
      <c r="K24" s="79"/>
      <c r="L24" s="207">
        <f>L13+L23</f>
        <v>373.78999999999996</v>
      </c>
    </row>
    <row r="25" ht="15.75">
      <c r="A25" s="21">
        <v>1</v>
      </c>
      <c r="B25" s="22">
        <v>2</v>
      </c>
      <c r="C25" s="23" t="s">
        <v>20</v>
      </c>
      <c r="D25" s="24" t="s">
        <v>21</v>
      </c>
      <c r="E25" s="59" t="s">
        <v>128</v>
      </c>
      <c r="F25" s="95">
        <v>150</v>
      </c>
      <c r="G25" s="197">
        <v>13.79</v>
      </c>
      <c r="H25" s="197">
        <v>14.3</v>
      </c>
      <c r="I25" s="197">
        <v>3.57</v>
      </c>
      <c r="J25" s="197">
        <v>251.03</v>
      </c>
      <c r="K25" s="60" t="s">
        <v>118</v>
      </c>
      <c r="L25" s="104">
        <v>80.35</v>
      </c>
    </row>
    <row r="26" ht="31.5">
      <c r="A26" s="25"/>
      <c r="B26" s="26"/>
      <c r="C26" s="27"/>
      <c r="D26" s="28"/>
      <c r="E26" s="31" t="s">
        <v>47</v>
      </c>
      <c r="F26" s="98">
        <v>30</v>
      </c>
      <c r="G26" s="29">
        <v>3.76</v>
      </c>
      <c r="H26" s="29">
        <v>3.05</v>
      </c>
      <c r="I26" s="29">
        <v>10.15</v>
      </c>
      <c r="J26" s="29">
        <v>83.76</v>
      </c>
      <c r="K26" s="32" t="s">
        <v>48</v>
      </c>
      <c r="L26" s="105">
        <v>28.15</v>
      </c>
    </row>
    <row r="27" ht="15.75">
      <c r="A27" s="25"/>
      <c r="B27" s="26"/>
      <c r="C27" s="27"/>
      <c r="D27" s="30" t="s">
        <v>22</v>
      </c>
      <c r="E27" s="196" t="s">
        <v>57</v>
      </c>
      <c r="F27" s="29">
        <v>200</v>
      </c>
      <c r="G27" s="197">
        <v>0.18</v>
      </c>
      <c r="H27" s="197">
        <v>4E-2</v>
      </c>
      <c r="I27" s="197">
        <v>13.75</v>
      </c>
      <c r="J27" s="197">
        <v>53.1366428</v>
      </c>
      <c r="K27" s="202" t="str">
        <f>"11/56"</f>
        <v>11/56</v>
      </c>
      <c r="L27" s="106">
        <v>9.31</v>
      </c>
    </row>
    <row r="28" ht="15.75">
      <c r="A28" s="25"/>
      <c r="B28" s="26"/>
      <c r="C28" s="27"/>
      <c r="D28" s="30" t="s">
        <v>23</v>
      </c>
      <c r="E28" s="31" t="s">
        <v>83</v>
      </c>
      <c r="F28" s="98">
        <v>20</v>
      </c>
      <c r="G28" s="29">
        <v>1.32</v>
      </c>
      <c r="H28" s="29">
        <v>0.24</v>
      </c>
      <c r="I28" s="29">
        <v>8.34</v>
      </c>
      <c r="J28" s="29">
        <v>38.68</v>
      </c>
      <c r="K28" s="32"/>
      <c r="L28" s="106">
        <v>1.8</v>
      </c>
    </row>
    <row r="29" ht="15.75">
      <c r="A29" s="25"/>
      <c r="B29" s="26"/>
      <c r="C29" s="27"/>
      <c r="D29" s="30" t="s">
        <v>24</v>
      </c>
      <c r="E29" s="33" t="s">
        <v>49</v>
      </c>
      <c r="F29" s="98">
        <v>130</v>
      </c>
      <c r="G29" s="29">
        <v>0.52</v>
      </c>
      <c r="H29" s="29">
        <v>0.52</v>
      </c>
      <c r="I29" s="29">
        <v>15.08</v>
      </c>
      <c r="J29" s="29">
        <v>63.28</v>
      </c>
      <c r="K29" s="32"/>
      <c r="L29" s="106">
        <v>29.91</v>
      </c>
    </row>
    <row r="30" ht="15.75">
      <c r="A30" s="25"/>
      <c r="B30" s="26"/>
      <c r="C30" s="27"/>
      <c r="D30" s="28"/>
      <c r="E30" s="34"/>
      <c r="F30" s="98"/>
      <c r="G30" s="29"/>
      <c r="H30" s="29"/>
      <c r="I30" s="29"/>
      <c r="J30" s="29"/>
      <c r="K30" s="32"/>
      <c r="L30" s="3"/>
    </row>
    <row r="31" ht="15.75">
      <c r="A31" s="25"/>
      <c r="B31" s="26"/>
      <c r="C31" s="27"/>
      <c r="D31" s="28"/>
      <c r="E31" s="34"/>
      <c r="F31" s="29"/>
      <c r="G31" s="29"/>
      <c r="H31" s="29"/>
      <c r="I31" s="29"/>
      <c r="J31" s="29"/>
      <c r="K31" s="32"/>
      <c r="L31" s="3"/>
    </row>
    <row r="32" ht="15.75">
      <c r="A32" s="35"/>
      <c r="B32" s="36"/>
      <c r="C32" s="37"/>
      <c r="D32" s="38" t="s">
        <v>33</v>
      </c>
      <c r="E32" s="39"/>
      <c r="F32" s="40">
        <f>SUM(F25:F31)</f>
        <v>530</v>
      </c>
      <c r="G32" s="74">
        <f>SUM(G25:G31)</f>
        <v>19.569999999999997</v>
      </c>
      <c r="H32" s="74">
        <f>SUM(H25:H31)</f>
        <v>18.15</v>
      </c>
      <c r="I32" s="74">
        <f>SUM(I25:I31)</f>
        <v>50.89</v>
      </c>
      <c r="J32" s="74">
        <f>SUM(J25:J31)</f>
        <v>489.8866428</v>
      </c>
      <c r="K32" s="61"/>
      <c r="L32" s="4">
        <f>SUM(L25:L31)</f>
        <v>149.52</v>
      </c>
    </row>
    <row r="33" ht="30">
      <c r="A33" s="43">
        <f>A25</f>
        <v>1</v>
      </c>
      <c r="B33" s="44">
        <f>B25</f>
        <v>2</v>
      </c>
      <c r="C33" s="45" t="s">
        <v>25</v>
      </c>
      <c r="D33" s="108" t="s">
        <v>26</v>
      </c>
      <c r="E33" s="97" t="s">
        <v>103</v>
      </c>
      <c r="F33" s="98">
        <v>80</v>
      </c>
      <c r="G33" s="96">
        <v>1.28</v>
      </c>
      <c r="H33" s="96">
        <v>3.97</v>
      </c>
      <c r="I33" s="96">
        <v>7.05</v>
      </c>
      <c r="J33" s="96">
        <v>67.96</v>
      </c>
      <c r="K33" s="113" t="str">
        <f>"7/22"</f>
        <v>7/22</v>
      </c>
      <c r="L33" s="158">
        <v>42.18</v>
      </c>
    </row>
    <row r="34" ht="18.75">
      <c r="A34" s="25"/>
      <c r="B34" s="26"/>
      <c r="C34" s="27"/>
      <c r="D34" s="108" t="s">
        <v>27</v>
      </c>
      <c r="E34" s="97" t="s">
        <v>104</v>
      </c>
      <c r="F34" s="98">
        <v>250</v>
      </c>
      <c r="G34" s="100">
        <v>11</v>
      </c>
      <c r="H34" s="100">
        <v>10.64</v>
      </c>
      <c r="I34" s="100">
        <v>58</v>
      </c>
      <c r="J34" s="100">
        <v>230.3</v>
      </c>
      <c r="K34" s="113" t="str">
        <f>"6/63"</f>
        <v>6/63</v>
      </c>
      <c r="L34" s="159">
        <v>50</v>
      </c>
    </row>
    <row r="35" ht="18.75">
      <c r="A35" s="25"/>
      <c r="B35" s="26"/>
      <c r="C35" s="27"/>
      <c r="D35" s="108" t="s">
        <v>28</v>
      </c>
      <c r="E35" s="118" t="s">
        <v>86</v>
      </c>
      <c r="F35" s="98">
        <v>200</v>
      </c>
      <c r="G35" s="100">
        <v>15.55</v>
      </c>
      <c r="H35" s="100">
        <v>15.7</v>
      </c>
      <c r="I35" s="100">
        <v>48.29</v>
      </c>
      <c r="J35" s="100">
        <v>408.6</v>
      </c>
      <c r="K35" s="166" t="str">
        <f>"9/17"</f>
        <v>9/17</v>
      </c>
      <c r="L35" s="161">
        <v>107.67</v>
      </c>
    </row>
    <row r="36" ht="15.75">
      <c r="A36" s="25"/>
      <c r="B36" s="26"/>
      <c r="C36" s="27"/>
      <c r="D36" s="108" t="s">
        <v>29</v>
      </c>
      <c r="E36" s="102"/>
      <c r="F36" s="98"/>
      <c r="G36" s="98"/>
      <c r="H36" s="98"/>
      <c r="I36" s="98"/>
      <c r="J36" s="98"/>
      <c r="K36" s="111"/>
      <c r="L36" s="3"/>
    </row>
    <row r="37" ht="18.75">
      <c r="A37" s="25"/>
      <c r="B37" s="26"/>
      <c r="C37" s="27"/>
      <c r="D37" s="108" t="s">
        <v>30</v>
      </c>
      <c r="E37" s="97" t="s">
        <v>87</v>
      </c>
      <c r="F37" s="98">
        <v>200</v>
      </c>
      <c r="G37" s="100">
        <v>0.14</v>
      </c>
      <c r="H37" s="100">
        <v>0.1</v>
      </c>
      <c r="I37" s="100">
        <v>21.64</v>
      </c>
      <c r="J37" s="100">
        <v>83.96262000000002</v>
      </c>
      <c r="K37" s="113" t="str">
        <f>"11/52"</f>
        <v>11/52</v>
      </c>
      <c r="L37" s="159">
        <v>17.22</v>
      </c>
    </row>
    <row r="38" ht="18.75">
      <c r="A38" s="25"/>
      <c r="B38" s="26"/>
      <c r="C38" s="27"/>
      <c r="D38" s="108" t="s">
        <v>31</v>
      </c>
      <c r="E38" s="114" t="s">
        <v>46</v>
      </c>
      <c r="F38" s="98">
        <v>40</v>
      </c>
      <c r="G38" s="98">
        <v>2.64</v>
      </c>
      <c r="H38" s="98">
        <v>0.48</v>
      </c>
      <c r="I38" s="115">
        <v>16.68</v>
      </c>
      <c r="J38" s="115">
        <v>77.352</v>
      </c>
      <c r="K38" s="111"/>
      <c r="L38" s="159">
        <v>3.6</v>
      </c>
    </row>
    <row r="39" ht="18.75">
      <c r="A39" s="25"/>
      <c r="B39" s="26"/>
      <c r="C39" s="27"/>
      <c r="D39" s="30" t="s">
        <v>32</v>
      </c>
      <c r="E39" s="33" t="s">
        <v>83</v>
      </c>
      <c r="F39" s="29">
        <v>40</v>
      </c>
      <c r="G39" s="29">
        <v>2.64</v>
      </c>
      <c r="H39" s="29">
        <v>0.48</v>
      </c>
      <c r="I39" s="46">
        <v>16.68</v>
      </c>
      <c r="J39" s="46">
        <v>77.352</v>
      </c>
      <c r="K39" s="32"/>
      <c r="L39" s="159">
        <v>3.6</v>
      </c>
    </row>
    <row r="40" ht="15.75">
      <c r="A40" s="25"/>
      <c r="B40" s="26"/>
      <c r="C40" s="27"/>
      <c r="D40" s="28"/>
      <c r="E40" s="34"/>
      <c r="F40" s="29"/>
      <c r="G40" s="29"/>
      <c r="H40" s="29"/>
      <c r="I40" s="29"/>
      <c r="J40" s="29"/>
      <c r="K40" s="32"/>
      <c r="L40" s="3"/>
    </row>
    <row r="41" ht="16.5">
      <c r="A41" s="25"/>
      <c r="B41" s="26"/>
      <c r="C41" s="27"/>
      <c r="D41" s="28"/>
      <c r="E41" s="34"/>
      <c r="F41" s="29"/>
      <c r="G41" s="29"/>
      <c r="H41" s="29"/>
      <c r="I41" s="29"/>
      <c r="J41" s="29"/>
      <c r="K41" s="32"/>
      <c r="L41" s="3"/>
    </row>
    <row r="42" ht="16.5">
      <c r="A42" s="25"/>
      <c r="B42" s="26"/>
      <c r="C42" s="50"/>
      <c r="D42" s="51" t="s">
        <v>33</v>
      </c>
      <c r="E42" s="52"/>
      <c r="F42" s="53">
        <f>SUM(F33:F41)</f>
        <v>810</v>
      </c>
      <c r="G42" s="70">
        <f>G33+G34+G35+G37+G38+G39</f>
        <v>33.25</v>
      </c>
      <c r="H42" s="70">
        <f>H33+H34+H35+H37+H38+H39</f>
        <v>31.370000000000005</v>
      </c>
      <c r="I42" s="70">
        <f>I33+I34+I35+I37+I38+I39</f>
        <v>168.34000000000003</v>
      </c>
      <c r="J42" s="70">
        <f>J33+J34+J35+J37+J38+J39</f>
        <v>945.52662</v>
      </c>
      <c r="K42" s="62"/>
      <c r="L42" s="86">
        <f>SUM(L33:L41)</f>
        <v>224.27</v>
      </c>
    </row>
    <row r="43" customHeight="1" ht="15.75">
      <c r="A43" s="55">
        <f>A25</f>
        <v>1</v>
      </c>
      <c r="B43" s="56">
        <f>B25</f>
        <v>2</v>
      </c>
      <c r="C43" s="219" t="s">
        <v>4</v>
      </c>
      <c r="D43" s="220"/>
      <c r="E43" s="57"/>
      <c r="F43" s="58">
        <f>F32+F42</f>
        <v>1340</v>
      </c>
      <c r="G43" s="87">
        <f>G32+G42</f>
        <v>52.81999999999999</v>
      </c>
      <c r="H43" s="87">
        <f>H32+H42</f>
        <v>49.52</v>
      </c>
      <c r="I43" s="87">
        <f>I32+I42</f>
        <v>219.23000000000002</v>
      </c>
      <c r="J43" s="87">
        <f>J32+J42</f>
        <v>1435.4132628</v>
      </c>
      <c r="K43" s="80"/>
      <c r="L43" s="86">
        <f>L32+L42</f>
        <v>373.79</v>
      </c>
    </row>
    <row r="44" customHeight="1" ht="24">
      <c r="A44" s="21">
        <v>1</v>
      </c>
      <c r="B44" s="22">
        <v>3</v>
      </c>
      <c r="C44" s="23" t="s">
        <v>20</v>
      </c>
      <c r="D44" s="120" t="s">
        <v>21</v>
      </c>
      <c r="E44" s="97" t="s">
        <v>120</v>
      </c>
      <c r="F44" s="194">
        <v>210</v>
      </c>
      <c r="G44" s="99">
        <v>4.94</v>
      </c>
      <c r="H44" s="99">
        <v>5.96</v>
      </c>
      <c r="I44" s="99">
        <v>12.89</v>
      </c>
      <c r="J44" s="99">
        <v>263.5</v>
      </c>
      <c r="K44" s="113" t="str">
        <f>"2/60"</f>
        <v>2/60</v>
      </c>
      <c r="L44" s="104">
        <v>47.43</v>
      </c>
    </row>
    <row r="45" customHeight="1" ht="32.25">
      <c r="A45" s="25"/>
      <c r="B45" s="26"/>
      <c r="C45" s="27"/>
      <c r="D45" s="108"/>
      <c r="E45" s="114" t="s">
        <v>53</v>
      </c>
      <c r="F45" s="98">
        <v>40</v>
      </c>
      <c r="G45" s="99">
        <v>5.14</v>
      </c>
      <c r="H45" s="99">
        <v>6.21</v>
      </c>
      <c r="I45" s="99">
        <v>15.2</v>
      </c>
      <c r="J45" s="99">
        <v>148.51</v>
      </c>
      <c r="K45" s="198" t="str">
        <f>"1/57"</f>
        <v>1/57</v>
      </c>
      <c r="L45" s="105">
        <v>43.69</v>
      </c>
    </row>
    <row r="46" ht="15.75">
      <c r="A46" s="25"/>
      <c r="B46" s="26"/>
      <c r="C46" s="27"/>
      <c r="D46" s="108" t="s">
        <v>22</v>
      </c>
      <c r="E46" s="97" t="s">
        <v>39</v>
      </c>
      <c r="F46" s="98">
        <v>200</v>
      </c>
      <c r="G46" s="99">
        <v>3.64</v>
      </c>
      <c r="H46" s="99">
        <v>2.73</v>
      </c>
      <c r="I46" s="99">
        <v>11.3</v>
      </c>
      <c r="J46" s="99">
        <v>96.569048</v>
      </c>
      <c r="K46" s="113" t="str">
        <f>"11/51"</f>
        <v>11/51</v>
      </c>
      <c r="L46" s="106">
        <v>29.2</v>
      </c>
    </row>
    <row r="47" ht="15.75">
      <c r="A47" s="25"/>
      <c r="B47" s="26"/>
      <c r="C47" s="27"/>
      <c r="D47" s="30" t="s">
        <v>32</v>
      </c>
      <c r="E47" s="33" t="s">
        <v>83</v>
      </c>
      <c r="F47" s="29">
        <v>20</v>
      </c>
      <c r="G47" s="29">
        <v>2.64</v>
      </c>
      <c r="H47" s="29">
        <v>0.48</v>
      </c>
      <c r="I47" s="46">
        <v>16.68</v>
      </c>
      <c r="J47" s="46">
        <v>77.352</v>
      </c>
      <c r="K47" s="32"/>
      <c r="L47" s="106">
        <v>1.8</v>
      </c>
    </row>
    <row r="48" ht="15.75">
      <c r="A48" s="25"/>
      <c r="B48" s="26"/>
      <c r="C48" s="27"/>
      <c r="D48" s="117" t="s">
        <v>72</v>
      </c>
      <c r="E48" s="97" t="s">
        <v>40</v>
      </c>
      <c r="F48" s="98">
        <v>40</v>
      </c>
      <c r="G48" s="99"/>
      <c r="H48" s="99"/>
      <c r="I48" s="99"/>
      <c r="J48" s="99"/>
      <c r="K48" s="97"/>
      <c r="L48" s="106">
        <v>27.4</v>
      </c>
    </row>
    <row r="49" ht="15.75">
      <c r="A49" s="25"/>
      <c r="B49" s="26"/>
      <c r="C49" s="27"/>
      <c r="D49" s="117"/>
      <c r="E49" s="97"/>
      <c r="F49" s="98"/>
      <c r="G49" s="99"/>
      <c r="H49" s="99"/>
      <c r="I49" s="99"/>
      <c r="J49" s="99"/>
      <c r="K49" s="97"/>
      <c r="L49" s="105"/>
    </row>
    <row r="50" ht="15.75">
      <c r="A50" s="25"/>
      <c r="B50" s="26"/>
      <c r="C50" s="27"/>
      <c r="D50" s="12"/>
      <c r="E50" s="34"/>
      <c r="F50" s="29"/>
      <c r="G50" s="29"/>
      <c r="H50" s="29"/>
      <c r="I50" s="29"/>
      <c r="J50" s="29"/>
      <c r="K50" s="32"/>
      <c r="L50" s="3"/>
    </row>
    <row r="51" ht="15.75">
      <c r="A51" s="35"/>
      <c r="B51" s="36"/>
      <c r="C51" s="37"/>
      <c r="D51" s="38" t="s">
        <v>33</v>
      </c>
      <c r="E51" s="39"/>
      <c r="F51" s="88">
        <f>F44+F45+F46+F47+F48</f>
        <v>510</v>
      </c>
      <c r="G51" s="74">
        <f>G44+G45+G46+G47+G49</f>
        <v>16.36</v>
      </c>
      <c r="H51" s="74">
        <f>H44+H45+H46+H47+H49</f>
        <v>15.38</v>
      </c>
      <c r="I51" s="74">
        <f>I44+I45+I46+I47+I49</f>
        <v>56.07</v>
      </c>
      <c r="J51" s="74">
        <f>J44+J45+J46+J47+J49</f>
        <v>585.931048</v>
      </c>
      <c r="K51" s="42"/>
      <c r="L51" s="4">
        <f>SUM(L44:L50)</f>
        <v>149.52</v>
      </c>
    </row>
    <row r="52" ht="30">
      <c r="A52" s="43">
        <f>A44</f>
        <v>1</v>
      </c>
      <c r="B52" s="44">
        <f>B44</f>
        <v>3</v>
      </c>
      <c r="C52" s="45" t="s">
        <v>25</v>
      </c>
      <c r="D52" s="108" t="s">
        <v>26</v>
      </c>
      <c r="E52" s="97" t="s">
        <v>66</v>
      </c>
      <c r="F52" s="98">
        <v>80</v>
      </c>
      <c r="G52" s="100">
        <v>1.07</v>
      </c>
      <c r="H52" s="100">
        <v>2.42</v>
      </c>
      <c r="I52" s="100">
        <v>9.68</v>
      </c>
      <c r="J52" s="100">
        <v>83.93591180800001</v>
      </c>
      <c r="K52" s="113" t="str">
        <f>"7/19"</f>
        <v>7/19</v>
      </c>
      <c r="L52" s="158">
        <v>28.22</v>
      </c>
    </row>
    <row r="53" ht="18.75">
      <c r="A53" s="25"/>
      <c r="B53" s="26"/>
      <c r="C53" s="27"/>
      <c r="D53" s="108" t="s">
        <v>27</v>
      </c>
      <c r="E53" s="118" t="s">
        <v>88</v>
      </c>
      <c r="F53" s="122" t="str">
        <f>"250"</f>
        <v>250</v>
      </c>
      <c r="G53" s="100">
        <v>5.55</v>
      </c>
      <c r="H53" s="100">
        <v>5.89</v>
      </c>
      <c r="I53" s="100">
        <v>17.95</v>
      </c>
      <c r="J53" s="100">
        <v>159.789054783333</v>
      </c>
      <c r="K53" s="171" t="str">
        <f>"6/51"</f>
        <v>6/51</v>
      </c>
      <c r="L53" s="159">
        <v>50</v>
      </c>
    </row>
    <row r="54" ht="18.75">
      <c r="A54" s="25"/>
      <c r="B54" s="26"/>
      <c r="C54" s="27"/>
      <c r="D54" s="108" t="s">
        <v>28</v>
      </c>
      <c r="E54" s="97" t="s">
        <v>105</v>
      </c>
      <c r="F54" s="123">
        <v>90</v>
      </c>
      <c r="G54" s="100">
        <v>13.67</v>
      </c>
      <c r="H54" s="100">
        <v>18.98</v>
      </c>
      <c r="I54" s="100">
        <v>16.12</v>
      </c>
      <c r="J54" s="100">
        <v>263</v>
      </c>
      <c r="K54" s="113" t="str">
        <f>"10/6"</f>
        <v>10/6</v>
      </c>
      <c r="L54" s="161">
        <v>81.04</v>
      </c>
    </row>
    <row r="55" ht="18.75">
      <c r="A55" s="25"/>
      <c r="B55" s="26"/>
      <c r="C55" s="27"/>
      <c r="D55" s="108" t="s">
        <v>29</v>
      </c>
      <c r="E55" s="118" t="s">
        <v>56</v>
      </c>
      <c r="F55" s="98">
        <v>150</v>
      </c>
      <c r="G55" s="100">
        <v>3.28</v>
      </c>
      <c r="H55" s="100">
        <v>3.6</v>
      </c>
      <c r="I55" s="100">
        <v>22.92</v>
      </c>
      <c r="J55" s="100">
        <v>141.8295405</v>
      </c>
      <c r="K55" s="171" t="str">
        <f>"5/58"</f>
        <v>5/58</v>
      </c>
      <c r="L55" s="161">
        <v>47.37</v>
      </c>
    </row>
    <row r="56" ht="18.75">
      <c r="A56" s="25"/>
      <c r="B56" s="26"/>
      <c r="C56" s="27"/>
      <c r="D56" s="108" t="s">
        <v>30</v>
      </c>
      <c r="E56" s="97" t="s">
        <v>61</v>
      </c>
      <c r="F56" s="98">
        <v>200</v>
      </c>
      <c r="G56" s="100">
        <v>0.24</v>
      </c>
      <c r="H56" s="100">
        <v>5E-2</v>
      </c>
      <c r="I56" s="100">
        <v>36.17</v>
      </c>
      <c r="J56" s="100">
        <v>55.6069428</v>
      </c>
      <c r="K56" s="113" t="str">
        <f>"11/53"</f>
        <v>11/53</v>
      </c>
      <c r="L56" s="159">
        <v>14.04</v>
      </c>
    </row>
    <row r="57" ht="18.75">
      <c r="A57" s="25"/>
      <c r="B57" s="26"/>
      <c r="C57" s="27"/>
      <c r="D57" s="108" t="s">
        <v>31</v>
      </c>
      <c r="E57" s="124" t="s">
        <v>46</v>
      </c>
      <c r="F57" s="98">
        <v>40</v>
      </c>
      <c r="G57" s="115">
        <v>2.64</v>
      </c>
      <c r="H57" s="115">
        <v>0.48</v>
      </c>
      <c r="I57" s="115">
        <v>16.68</v>
      </c>
      <c r="J57" s="115">
        <v>77.352</v>
      </c>
      <c r="K57" s="111"/>
      <c r="L57" s="159">
        <v>1.8</v>
      </c>
    </row>
    <row r="58" ht="18.75">
      <c r="A58" s="25"/>
      <c r="B58" s="26"/>
      <c r="C58" s="27"/>
      <c r="D58" s="108" t="s">
        <v>32</v>
      </c>
      <c r="E58" s="125" t="s">
        <v>83</v>
      </c>
      <c r="F58" s="98">
        <v>40</v>
      </c>
      <c r="G58" s="115">
        <v>2.64</v>
      </c>
      <c r="H58" s="115">
        <v>0.48</v>
      </c>
      <c r="I58" s="115">
        <v>16.68</v>
      </c>
      <c r="J58" s="115">
        <v>77.352</v>
      </c>
      <c r="K58" s="111"/>
      <c r="L58" s="159">
        <v>1.8</v>
      </c>
    </row>
    <row r="59" ht="15.75">
      <c r="A59" s="25"/>
      <c r="B59" s="26"/>
      <c r="C59" s="27"/>
      <c r="D59" s="12"/>
      <c r="E59" s="34"/>
      <c r="F59" s="29"/>
      <c r="G59" s="29"/>
      <c r="H59" s="29"/>
      <c r="I59" s="29"/>
      <c r="J59" s="29"/>
      <c r="K59" s="32"/>
      <c r="L59" s="3"/>
    </row>
    <row r="60" ht="15.75">
      <c r="A60" s="25"/>
      <c r="B60" s="26"/>
      <c r="C60" s="27"/>
      <c r="D60" s="12"/>
      <c r="E60" s="34"/>
      <c r="F60" s="29"/>
      <c r="G60" s="29"/>
      <c r="H60" s="29"/>
      <c r="I60" s="29"/>
      <c r="J60" s="29"/>
      <c r="K60" s="32"/>
      <c r="L60" s="3"/>
    </row>
    <row r="61" ht="16.5">
      <c r="A61" s="25"/>
      <c r="B61" s="26"/>
      <c r="C61" s="27"/>
      <c r="D61" s="51" t="s">
        <v>33</v>
      </c>
      <c r="E61" s="52"/>
      <c r="F61" s="53">
        <v>850</v>
      </c>
      <c r="G61" s="70">
        <f>G52+G53+G54+G55+G56+G57+G58</f>
        <v>29.09</v>
      </c>
      <c r="H61" s="70">
        <f>H52+H53+H54+H55+H56+H57+H58</f>
        <v>31.900000000000002</v>
      </c>
      <c r="I61" s="64">
        <f>I52+I53+I54+I55+I56+I57+I58</f>
        <v>136.20000000000002</v>
      </c>
      <c r="J61" s="201">
        <f>J52+J53+J54+J55+J56+J57+J58</f>
        <v>858.8654498913329</v>
      </c>
      <c r="K61" s="62"/>
      <c r="L61" s="5">
        <f>SUM(L52:L60)</f>
        <v>224.27</v>
      </c>
    </row>
    <row r="62" customHeight="1" ht="15.75">
      <c r="A62" s="55">
        <f>A44</f>
        <v>1</v>
      </c>
      <c r="B62" s="56">
        <f>B44</f>
        <v>3</v>
      </c>
      <c r="C62" s="221" t="s">
        <v>4</v>
      </c>
      <c r="D62" s="222"/>
      <c r="E62" s="66"/>
      <c r="F62" s="67">
        <f>F51+F61</f>
        <v>1360</v>
      </c>
      <c r="G62" s="68">
        <v>44.84</v>
      </c>
      <c r="H62" s="68">
        <v>54.15</v>
      </c>
      <c r="I62" s="69">
        <v>202.61</v>
      </c>
      <c r="J62" s="200">
        <f>J51+J61</f>
        <v>1444.7964978913328</v>
      </c>
      <c r="K62" s="81"/>
      <c r="L62" s="208">
        <f>L51+L61</f>
        <v>373.79</v>
      </c>
    </row>
    <row r="63" ht="18.75">
      <c r="A63" s="21">
        <v>1</v>
      </c>
      <c r="B63" s="22">
        <v>4</v>
      </c>
      <c r="C63" s="23" t="s">
        <v>20</v>
      </c>
      <c r="D63" s="120" t="s">
        <v>21</v>
      </c>
      <c r="E63" s="94" t="s">
        <v>75</v>
      </c>
      <c r="F63" s="126">
        <v>90</v>
      </c>
      <c r="G63" s="99">
        <v>6.23</v>
      </c>
      <c r="H63" s="99">
        <v>4.84</v>
      </c>
      <c r="I63" s="99">
        <v>13.24</v>
      </c>
      <c r="J63" s="199">
        <v>236.2</v>
      </c>
      <c r="K63" s="127" t="str">
        <f>"9/10"</f>
        <v>9/10</v>
      </c>
      <c r="L63" s="159">
        <v>76.89</v>
      </c>
    </row>
    <row r="64" ht="18.75">
      <c r="A64" s="25"/>
      <c r="B64" s="26"/>
      <c r="C64" s="27"/>
      <c r="D64" s="108" t="s">
        <v>29</v>
      </c>
      <c r="E64" s="118" t="s">
        <v>90</v>
      </c>
      <c r="F64" s="128">
        <v>150</v>
      </c>
      <c r="G64" s="116">
        <v>7.8</v>
      </c>
      <c r="H64" s="116">
        <v>8.1</v>
      </c>
      <c r="I64" s="116">
        <v>34.2</v>
      </c>
      <c r="J64" s="116">
        <v>251.93</v>
      </c>
      <c r="K64" s="171" t="s">
        <v>89</v>
      </c>
      <c r="L64" s="159">
        <v>30.64</v>
      </c>
    </row>
    <row r="65" ht="18.75">
      <c r="A65" s="25"/>
      <c r="B65" s="26"/>
      <c r="C65" s="27"/>
      <c r="D65" s="108" t="s">
        <v>22</v>
      </c>
      <c r="E65" s="97" t="s">
        <v>64</v>
      </c>
      <c r="F65" s="98">
        <v>200</v>
      </c>
      <c r="G65" s="100">
        <v>0.18</v>
      </c>
      <c r="H65" s="100">
        <v>5E-2</v>
      </c>
      <c r="I65" s="100">
        <v>9.63</v>
      </c>
      <c r="J65" s="100">
        <v>37.582527999999996</v>
      </c>
      <c r="K65" s="113" t="str">
        <f>"11/18"</f>
        <v>11/18</v>
      </c>
      <c r="L65" s="159">
        <v>8.18</v>
      </c>
    </row>
    <row r="66" ht="15.75">
      <c r="A66" s="25"/>
      <c r="B66" s="26"/>
      <c r="C66" s="27"/>
      <c r="D66" s="108" t="s">
        <v>23</v>
      </c>
      <c r="E66" s="129" t="s">
        <v>83</v>
      </c>
      <c r="F66" s="98">
        <v>20</v>
      </c>
      <c r="G66" s="98">
        <v>1.32</v>
      </c>
      <c r="H66" s="98">
        <v>0.24</v>
      </c>
      <c r="I66" s="115">
        <v>8.34</v>
      </c>
      <c r="J66" s="115">
        <v>38.676</v>
      </c>
      <c r="K66" s="111"/>
      <c r="L66" s="105">
        <v>1.8</v>
      </c>
    </row>
    <row r="67" ht="15.75">
      <c r="A67" s="25"/>
      <c r="B67" s="26"/>
      <c r="C67" s="27"/>
      <c r="D67" s="108" t="s">
        <v>24</v>
      </c>
      <c r="E67" s="121" t="s">
        <v>49</v>
      </c>
      <c r="F67" s="98">
        <v>130</v>
      </c>
      <c r="G67" s="98">
        <v>0.52</v>
      </c>
      <c r="H67" s="98">
        <v>0.52</v>
      </c>
      <c r="I67" s="98">
        <v>15.08</v>
      </c>
      <c r="J67" s="98">
        <v>63.28</v>
      </c>
      <c r="K67" s="111"/>
      <c r="L67" s="105">
        <v>29.91</v>
      </c>
    </row>
    <row r="68" ht="15.75">
      <c r="A68" s="25"/>
      <c r="B68" s="26"/>
      <c r="C68" s="27"/>
      <c r="D68" s="108" t="s">
        <v>23</v>
      </c>
      <c r="E68" s="114" t="s">
        <v>60</v>
      </c>
      <c r="F68" s="98">
        <v>20</v>
      </c>
      <c r="G68" s="98">
        <v>1.54</v>
      </c>
      <c r="H68" s="98">
        <v>0.6</v>
      </c>
      <c r="I68" s="98">
        <v>10.66</v>
      </c>
      <c r="J68" s="98">
        <v>53.9</v>
      </c>
      <c r="K68" s="111"/>
      <c r="L68" s="105">
        <v>2.1</v>
      </c>
    </row>
    <row r="69" ht="15.75">
      <c r="A69" s="25"/>
      <c r="B69" s="26"/>
      <c r="C69" s="27"/>
      <c r="D69" s="117"/>
      <c r="E69" s="102"/>
      <c r="F69" s="98"/>
      <c r="G69" s="98"/>
      <c r="H69" s="98"/>
      <c r="I69" s="98"/>
      <c r="J69" s="98"/>
      <c r="K69" s="111"/>
      <c r="L69" s="3"/>
    </row>
    <row r="70" ht="15.75">
      <c r="A70" s="35"/>
      <c r="B70" s="36"/>
      <c r="C70" s="37"/>
      <c r="D70" s="38" t="s">
        <v>33</v>
      </c>
      <c r="E70" s="39"/>
      <c r="F70" s="40">
        <v>610</v>
      </c>
      <c r="G70" s="74">
        <f>G63+G64+G65+G66+G67+G68</f>
        <v>17.59</v>
      </c>
      <c r="H70" s="74">
        <f>H63+H64+H65+H66+H67+H68</f>
        <v>14.35</v>
      </c>
      <c r="I70" s="74">
        <f>I63+I64+I65+I66+I67+I68</f>
        <v>91.15</v>
      </c>
      <c r="J70" s="74">
        <f>J63+J64+J65+J66+J67+J68</f>
        <v>681.568528</v>
      </c>
      <c r="K70" s="42"/>
      <c r="L70" s="4">
        <f>SUM(L63:L69)</f>
        <v>149.52</v>
      </c>
    </row>
    <row r="71" ht="30">
      <c r="A71" s="43">
        <f>A63</f>
        <v>1</v>
      </c>
      <c r="B71" s="44">
        <f>B63</f>
        <v>4</v>
      </c>
      <c r="C71" s="45" t="s">
        <v>25</v>
      </c>
      <c r="D71" s="108" t="s">
        <v>26</v>
      </c>
      <c r="E71" s="97" t="s">
        <v>74</v>
      </c>
      <c r="F71" s="98">
        <v>80</v>
      </c>
      <c r="G71" s="130">
        <v>1.33</v>
      </c>
      <c r="H71" s="130">
        <v>4.81</v>
      </c>
      <c r="I71" s="100">
        <v>7.75</v>
      </c>
      <c r="J71" s="100">
        <v>76.75</v>
      </c>
      <c r="K71" s="113" t="str">
        <f>"7/35"</f>
        <v>7/35</v>
      </c>
      <c r="L71" s="158">
        <v>39.78</v>
      </c>
    </row>
    <row r="72" ht="18.75">
      <c r="A72" s="25"/>
      <c r="B72" s="26"/>
      <c r="C72" s="27"/>
      <c r="D72" s="108" t="s">
        <v>27</v>
      </c>
      <c r="E72" s="97" t="s">
        <v>106</v>
      </c>
      <c r="F72" s="122" t="str">
        <f>"250"</f>
        <v>250</v>
      </c>
      <c r="G72" s="100">
        <v>8.2</v>
      </c>
      <c r="H72" s="100">
        <v>10.64</v>
      </c>
      <c r="I72" s="100">
        <v>30.56</v>
      </c>
      <c r="J72" s="100">
        <v>263</v>
      </c>
      <c r="K72" s="113" t="str">
        <f>"6/65"</f>
        <v>6/65</v>
      </c>
      <c r="L72" s="159">
        <v>50</v>
      </c>
    </row>
    <row r="73" ht="30">
      <c r="A73" s="25"/>
      <c r="B73" s="26"/>
      <c r="C73" s="27"/>
      <c r="D73" s="108" t="s">
        <v>28</v>
      </c>
      <c r="E73" s="97" t="s">
        <v>91</v>
      </c>
      <c r="F73" s="98">
        <v>200</v>
      </c>
      <c r="G73" s="99">
        <v>12.67</v>
      </c>
      <c r="H73" s="99">
        <v>18.98</v>
      </c>
      <c r="I73" s="99">
        <v>16.12</v>
      </c>
      <c r="J73" s="99">
        <v>272</v>
      </c>
      <c r="K73" s="113" t="str">
        <f>"8/26"</f>
        <v>8/26</v>
      </c>
      <c r="L73" s="159">
        <v>112.25</v>
      </c>
    </row>
    <row r="74" ht="18.75">
      <c r="A74" s="25"/>
      <c r="B74" s="26"/>
      <c r="C74" s="27"/>
      <c r="D74" s="108" t="s">
        <v>30</v>
      </c>
      <c r="E74" s="97" t="s">
        <v>92</v>
      </c>
      <c r="F74" s="98">
        <v>200</v>
      </c>
      <c r="G74" s="96">
        <v>0.18</v>
      </c>
      <c r="H74" s="96">
        <v>7E-2</v>
      </c>
      <c r="I74" s="96">
        <v>21.67</v>
      </c>
      <c r="J74" s="96">
        <v>83.44861599999999</v>
      </c>
      <c r="K74" s="113" t="str">
        <f>"11/5"</f>
        <v>11/5</v>
      </c>
      <c r="L74" s="159">
        <v>15.04</v>
      </c>
    </row>
    <row r="75" ht="18.75">
      <c r="A75" s="25"/>
      <c r="B75" s="26"/>
      <c r="C75" s="27"/>
      <c r="D75" s="108" t="s">
        <v>31</v>
      </c>
      <c r="E75" s="124" t="s">
        <v>46</v>
      </c>
      <c r="F75" s="98">
        <v>20</v>
      </c>
      <c r="G75" s="116">
        <v>1.32</v>
      </c>
      <c r="H75" s="116">
        <v>0.24</v>
      </c>
      <c r="I75" s="116">
        <v>8.34</v>
      </c>
      <c r="J75" s="116">
        <v>38.676</v>
      </c>
      <c r="K75" s="111"/>
      <c r="L75" s="159">
        <v>3.6</v>
      </c>
    </row>
    <row r="76" ht="18.75">
      <c r="A76" s="25"/>
      <c r="B76" s="26"/>
      <c r="C76" s="27"/>
      <c r="D76" s="108" t="s">
        <v>32</v>
      </c>
      <c r="E76" s="125" t="s">
        <v>83</v>
      </c>
      <c r="F76" s="98">
        <v>20</v>
      </c>
      <c r="G76" s="116">
        <v>1.32</v>
      </c>
      <c r="H76" s="116">
        <v>0.24</v>
      </c>
      <c r="I76" s="116">
        <v>8.34</v>
      </c>
      <c r="J76" s="116">
        <v>38.676</v>
      </c>
      <c r="K76" s="111"/>
      <c r="L76" s="159">
        <v>3.6</v>
      </c>
    </row>
    <row r="77" ht="15.75">
      <c r="A77" s="25"/>
      <c r="B77" s="26"/>
      <c r="C77" s="27"/>
      <c r="D77" s="28"/>
      <c r="E77" s="34"/>
      <c r="F77" s="29"/>
      <c r="G77" s="29"/>
      <c r="H77" s="29"/>
      <c r="I77" s="29"/>
      <c r="J77" s="29"/>
      <c r="K77" s="32"/>
      <c r="L77" s="3"/>
    </row>
    <row r="78" ht="15.75">
      <c r="A78" s="25"/>
      <c r="B78" s="26"/>
      <c r="C78" s="27"/>
      <c r="D78" s="12"/>
      <c r="E78" s="47"/>
      <c r="F78" s="48"/>
      <c r="G78" s="48"/>
      <c r="H78" s="48"/>
      <c r="I78" s="48"/>
      <c r="J78" s="48"/>
      <c r="K78" s="49"/>
      <c r="L78" s="3"/>
    </row>
    <row r="79" ht="16.5">
      <c r="A79" s="25"/>
      <c r="B79" s="26"/>
      <c r="C79" s="27"/>
      <c r="D79" s="51" t="s">
        <v>33</v>
      </c>
      <c r="E79" s="52"/>
      <c r="F79" s="89">
        <f>F71+F72+F73+F74+F75+F76</f>
        <v>770</v>
      </c>
      <c r="G79" s="70">
        <f>G71+G72+G73+G74+G75+G76</f>
        <v>25.02</v>
      </c>
      <c r="H79" s="70">
        <f>H71+H72+H73+H74+H75+H76</f>
        <v>34.980000000000004</v>
      </c>
      <c r="I79" s="70">
        <f>I71+I72+I73+I74+I75+I76</f>
        <v>92.78000000000002</v>
      </c>
      <c r="J79" s="70">
        <f>J71+J72+J73+J74+J75+J76</f>
        <v>772.5506160000001</v>
      </c>
      <c r="K79" s="54"/>
      <c r="L79" s="5">
        <f>SUM(L71:L78)</f>
        <v>224.26999999999998</v>
      </c>
    </row>
    <row r="80" customHeight="1" ht="15.75">
      <c r="A80" s="55">
        <f>A63</f>
        <v>1</v>
      </c>
      <c r="B80" s="56">
        <f>B63</f>
        <v>4</v>
      </c>
      <c r="C80" s="221" t="s">
        <v>4</v>
      </c>
      <c r="D80" s="222"/>
      <c r="E80" s="71"/>
      <c r="F80" s="90">
        <f>F70+F79</f>
        <v>1380</v>
      </c>
      <c r="G80" s="91">
        <f>G70+G79</f>
        <v>42.61</v>
      </c>
      <c r="H80" s="91">
        <f>H70+H79</f>
        <v>49.330000000000005</v>
      </c>
      <c r="I80" s="91">
        <f>I70+I79</f>
        <v>183.93</v>
      </c>
      <c r="J80" s="91">
        <f>J70+J79</f>
        <v>1454.1191440000002</v>
      </c>
      <c r="K80" s="82"/>
      <c r="L80" s="208">
        <f>L70+L79</f>
        <v>373.78999999999996</v>
      </c>
    </row>
    <row r="81" ht="15.75">
      <c r="A81" s="21">
        <v>1</v>
      </c>
      <c r="B81" s="22">
        <v>5</v>
      </c>
      <c r="C81" s="23" t="s">
        <v>20</v>
      </c>
      <c r="D81" s="120" t="s">
        <v>21</v>
      </c>
      <c r="E81" s="97" t="s">
        <v>55</v>
      </c>
      <c r="F81" s="131">
        <v>210</v>
      </c>
      <c r="G81" s="99">
        <v>9.76</v>
      </c>
      <c r="H81" s="99">
        <v>10.5</v>
      </c>
      <c r="I81" s="99">
        <v>38.01</v>
      </c>
      <c r="J81" s="99">
        <v>295.483739668</v>
      </c>
      <c r="K81" s="113" t="str">
        <f>"2/57"</f>
        <v>2/57</v>
      </c>
      <c r="L81" s="105">
        <v>51.38</v>
      </c>
    </row>
    <row r="82" ht="30">
      <c r="A82" s="25"/>
      <c r="B82" s="26"/>
      <c r="C82" s="27"/>
      <c r="D82" s="117"/>
      <c r="E82" s="97" t="s">
        <v>53</v>
      </c>
      <c r="F82" s="99" t="str">
        <f>"40"</f>
        <v>40</v>
      </c>
      <c r="G82" s="99">
        <v>5.14</v>
      </c>
      <c r="H82" s="99">
        <v>11.15</v>
      </c>
      <c r="I82" s="99">
        <v>10.28</v>
      </c>
      <c r="J82" s="99">
        <v>148.50528</v>
      </c>
      <c r="K82" s="113" t="str">
        <f>"1/57"</f>
        <v>1/57</v>
      </c>
      <c r="L82" s="105">
        <v>49.55</v>
      </c>
    </row>
    <row r="83" ht="15.75">
      <c r="A83" s="25"/>
      <c r="B83" s="26"/>
      <c r="C83" s="27"/>
      <c r="D83" s="108" t="s">
        <v>22</v>
      </c>
      <c r="E83" s="97" t="s">
        <v>62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</v>
      </c>
      <c r="K83" s="113" t="str">
        <f>"11/59"</f>
        <v>11/59</v>
      </c>
      <c r="L83" s="105">
        <v>22.2</v>
      </c>
    </row>
    <row r="84" ht="15.75">
      <c r="A84" s="25"/>
      <c r="B84" s="26"/>
      <c r="C84" s="27"/>
      <c r="D84" s="108" t="s">
        <v>23</v>
      </c>
      <c r="E84" s="121" t="s">
        <v>83</v>
      </c>
      <c r="F84" s="98">
        <v>20</v>
      </c>
      <c r="G84" s="98">
        <v>1.32</v>
      </c>
      <c r="H84" s="98">
        <v>0.24</v>
      </c>
      <c r="I84" s="98">
        <v>8.34</v>
      </c>
      <c r="J84" s="98">
        <v>38.68</v>
      </c>
      <c r="K84" s="111"/>
      <c r="L84" s="105">
        <v>1.8</v>
      </c>
    </row>
    <row r="85" ht="15.75">
      <c r="A85" s="25"/>
      <c r="B85" s="26"/>
      <c r="C85" s="27"/>
      <c r="D85" s="108" t="s">
        <v>24</v>
      </c>
      <c r="E85" s="102"/>
      <c r="F85" s="98"/>
      <c r="G85" s="98"/>
      <c r="H85" s="98"/>
      <c r="I85" s="98"/>
      <c r="J85" s="98"/>
      <c r="K85" s="111"/>
      <c r="L85" s="3"/>
    </row>
    <row r="86" ht="15.75">
      <c r="A86" s="25"/>
      <c r="B86" s="26"/>
      <c r="C86" s="27"/>
      <c r="D86" s="117" t="s">
        <v>72</v>
      </c>
      <c r="E86" s="114" t="s">
        <v>40</v>
      </c>
      <c r="F86" s="98">
        <v>30</v>
      </c>
      <c r="G86" s="122">
        <v>0.14</v>
      </c>
      <c r="H86" s="122">
        <v>9E-2</v>
      </c>
      <c r="I86" s="122">
        <v>9.2</v>
      </c>
      <c r="J86" s="122">
        <v>36.14400750000001</v>
      </c>
      <c r="K86" s="111" t="s">
        <v>41</v>
      </c>
      <c r="L86" s="105">
        <v>24.59</v>
      </c>
    </row>
    <row r="87" ht="15.75">
      <c r="A87" s="25"/>
      <c r="B87" s="26"/>
      <c r="C87" s="27"/>
      <c r="D87" s="28"/>
      <c r="E87" s="34"/>
      <c r="F87" s="29"/>
      <c r="G87" s="29"/>
      <c r="H87" s="29"/>
      <c r="I87" s="29"/>
      <c r="J87" s="29"/>
      <c r="K87" s="32"/>
      <c r="L87" s="3"/>
    </row>
    <row r="88" ht="15.75">
      <c r="A88" s="35"/>
      <c r="B88" s="36"/>
      <c r="C88" s="37"/>
      <c r="D88" s="38" t="s">
        <v>33</v>
      </c>
      <c r="E88" s="39"/>
      <c r="F88" s="88">
        <f>F81+F82+F83+F84+F86</f>
        <v>500</v>
      </c>
      <c r="G88" s="74">
        <f>G81+G82+G83+G84+G86</f>
        <v>20</v>
      </c>
      <c r="H88" s="74">
        <f>H81+H82+H83+H84+H86</f>
        <v>24.709999999999997</v>
      </c>
      <c r="I88" s="74">
        <f>I81+I82+I83+I84+I86</f>
        <v>90.02000000000001</v>
      </c>
      <c r="J88" s="74">
        <f>J81+J82+J83+J84+J86</f>
        <v>648.3820751679999</v>
      </c>
      <c r="K88" s="42"/>
      <c r="L88" s="4">
        <f>SUM(L81:L87)</f>
        <v>149.52</v>
      </c>
    </row>
    <row r="89" ht="18.75">
      <c r="A89" s="43">
        <f>A81</f>
        <v>1</v>
      </c>
      <c r="B89" s="44">
        <f>B81</f>
        <v>5</v>
      </c>
      <c r="C89" s="45" t="s">
        <v>25</v>
      </c>
      <c r="D89" s="108" t="s">
        <v>26</v>
      </c>
      <c r="E89" s="97" t="s">
        <v>107</v>
      </c>
      <c r="F89" s="98">
        <v>80</v>
      </c>
      <c r="G89" s="130">
        <v>0.8</v>
      </c>
      <c r="H89" s="99">
        <v>4.58</v>
      </c>
      <c r="I89" s="99">
        <v>3.83</v>
      </c>
      <c r="J89" s="99">
        <v>61.4</v>
      </c>
      <c r="K89" s="113" t="str">
        <f>"7/80"</f>
        <v>7/80</v>
      </c>
      <c r="L89" s="158">
        <v>41.6</v>
      </c>
    </row>
    <row r="90" ht="18.75">
      <c r="A90" s="25"/>
      <c r="B90" s="26"/>
      <c r="C90" s="27"/>
      <c r="D90" s="108" t="s">
        <v>27</v>
      </c>
      <c r="E90" s="118" t="s">
        <v>68</v>
      </c>
      <c r="F90" s="123">
        <v>250</v>
      </c>
      <c r="G90" s="100">
        <v>5.55</v>
      </c>
      <c r="H90" s="100">
        <v>7.8</v>
      </c>
      <c r="I90" s="100">
        <v>15.95</v>
      </c>
      <c r="J90" s="100">
        <v>223</v>
      </c>
      <c r="K90" s="171" t="str">
        <f>"6/70"</f>
        <v>6/70</v>
      </c>
      <c r="L90" s="159">
        <v>50</v>
      </c>
    </row>
    <row r="91" ht="18.75">
      <c r="A91" s="25"/>
      <c r="B91" s="26"/>
      <c r="C91" s="27"/>
      <c r="D91" s="108" t="s">
        <v>28</v>
      </c>
      <c r="E91" s="97" t="s">
        <v>50</v>
      </c>
      <c r="F91" s="98">
        <v>200</v>
      </c>
      <c r="G91" s="100">
        <v>16.58</v>
      </c>
      <c r="H91" s="100">
        <v>19.5</v>
      </c>
      <c r="I91" s="100">
        <v>68.38</v>
      </c>
      <c r="J91" s="100">
        <v>327.07</v>
      </c>
      <c r="K91" s="113" t="str">
        <f>"8/35"</f>
        <v>8/35</v>
      </c>
      <c r="L91" s="161">
        <v>112.67</v>
      </c>
    </row>
    <row r="92" ht="18.75">
      <c r="A92" s="25"/>
      <c r="B92" s="26"/>
      <c r="C92" s="27"/>
      <c r="D92" s="108" t="s">
        <v>30</v>
      </c>
      <c r="E92" s="97" t="s">
        <v>44</v>
      </c>
      <c r="F92" s="98">
        <v>200</v>
      </c>
      <c r="G92" s="100">
        <v>0.14</v>
      </c>
      <c r="H92" s="100">
        <v>0.1</v>
      </c>
      <c r="I92" s="100">
        <v>1.5</v>
      </c>
      <c r="J92" s="100">
        <v>83.96262000000002</v>
      </c>
      <c r="K92" s="113" t="str">
        <f>"11/1"</f>
        <v>11/1</v>
      </c>
      <c r="L92" s="159">
        <v>12.8</v>
      </c>
    </row>
    <row r="93" ht="18.75">
      <c r="A93" s="25"/>
      <c r="B93" s="26"/>
      <c r="C93" s="27"/>
      <c r="D93" s="108" t="s">
        <v>31</v>
      </c>
      <c r="E93" s="114" t="s">
        <v>46</v>
      </c>
      <c r="F93" s="98">
        <v>40</v>
      </c>
      <c r="G93" s="115">
        <v>2.64</v>
      </c>
      <c r="H93" s="115">
        <v>0.48</v>
      </c>
      <c r="I93" s="115">
        <v>16.68</v>
      </c>
      <c r="J93" s="115">
        <v>77.352</v>
      </c>
      <c r="K93" s="111"/>
      <c r="L93" s="159">
        <v>3.6</v>
      </c>
    </row>
    <row r="94" ht="18.75">
      <c r="A94" s="25"/>
      <c r="B94" s="26"/>
      <c r="C94" s="27"/>
      <c r="D94" s="108" t="s">
        <v>32</v>
      </c>
      <c r="E94" s="121" t="s">
        <v>83</v>
      </c>
      <c r="F94" s="98">
        <v>20</v>
      </c>
      <c r="G94" s="116">
        <v>1.9849624060150375</v>
      </c>
      <c r="H94" s="116">
        <v>0.3609022556390977</v>
      </c>
      <c r="I94" s="116">
        <v>12.541353383458645</v>
      </c>
      <c r="J94" s="116">
        <v>58.1593984962406</v>
      </c>
      <c r="K94" s="111"/>
      <c r="L94" s="159">
        <v>3.6</v>
      </c>
    </row>
    <row r="95" ht="15.75">
      <c r="A95" s="25"/>
      <c r="B95" s="26"/>
      <c r="C95" s="27"/>
      <c r="D95" s="28"/>
      <c r="E95" s="34"/>
      <c r="F95" s="29"/>
      <c r="G95" s="29"/>
      <c r="H95" s="29"/>
      <c r="I95" s="29"/>
      <c r="J95" s="29"/>
      <c r="K95" s="32"/>
      <c r="L95" s="3"/>
    </row>
    <row r="96" ht="15.75">
      <c r="A96" s="25"/>
      <c r="B96" s="26"/>
      <c r="C96" s="27"/>
      <c r="D96" s="12"/>
      <c r="E96" s="47"/>
      <c r="F96" s="48"/>
      <c r="G96" s="48"/>
      <c r="H96" s="48"/>
      <c r="I96" s="48"/>
      <c r="J96" s="48"/>
      <c r="K96" s="49"/>
      <c r="L96" s="3"/>
    </row>
    <row r="97" ht="16.5">
      <c r="A97" s="25"/>
      <c r="B97" s="26"/>
      <c r="C97" s="27"/>
      <c r="D97" s="51" t="s">
        <v>33</v>
      </c>
      <c r="E97" s="52"/>
      <c r="F97" s="53">
        <f>F89+F90+F91+F92+F93+F94</f>
        <v>790</v>
      </c>
      <c r="G97" s="70">
        <f>G89+G90+G91+G92+G93+G94</f>
        <v>27.694962406015037</v>
      </c>
      <c r="H97" s="70">
        <f>H89+H90+H91+H92+H93+H94</f>
        <v>32.8209022556391</v>
      </c>
      <c r="I97" s="70">
        <f>I89+I90+I91+I92+I93+I94</f>
        <v>118.88135338345865</v>
      </c>
      <c r="J97" s="70">
        <f>J89+J90+J91+J92+J93+J94</f>
        <v>830.9440184962406</v>
      </c>
      <c r="K97" s="54"/>
      <c r="L97" s="5">
        <f>SUM(L89:L96)</f>
        <v>224.26999999999998</v>
      </c>
    </row>
    <row r="98" customHeight="1" ht="15.75">
      <c r="A98" s="55">
        <f>A81</f>
        <v>1</v>
      </c>
      <c r="B98" s="56">
        <f>B81</f>
        <v>5</v>
      </c>
      <c r="C98" s="219" t="s">
        <v>4</v>
      </c>
      <c r="D98" s="220"/>
      <c r="E98" s="57"/>
      <c r="F98" s="58">
        <f>F88+F97</f>
        <v>1290</v>
      </c>
      <c r="G98" s="200">
        <f>G88+G97</f>
        <v>47.69496240601504</v>
      </c>
      <c r="H98" s="200">
        <f>H88+H97</f>
        <v>57.53090225563909</v>
      </c>
      <c r="I98" s="200">
        <f>I88+I97</f>
        <v>208.90135338345866</v>
      </c>
      <c r="J98" s="200">
        <f>J88+J97</f>
        <v>1479.3260936642405</v>
      </c>
      <c r="K98" s="79"/>
      <c r="L98" s="207">
        <f>L88+L97</f>
        <v>373.78999999999996</v>
      </c>
    </row>
    <row r="99" ht="30">
      <c r="A99" s="21">
        <v>2</v>
      </c>
      <c r="B99" s="22">
        <v>1</v>
      </c>
      <c r="C99" s="23" t="s">
        <v>20</v>
      </c>
      <c r="D99" s="120" t="s">
        <v>21</v>
      </c>
      <c r="E99" s="132" t="s">
        <v>108</v>
      </c>
      <c r="F99" s="95">
        <v>210</v>
      </c>
      <c r="G99" s="133">
        <v>9.76</v>
      </c>
      <c r="H99" s="133">
        <v>12.12</v>
      </c>
      <c r="I99" s="133">
        <v>38.01</v>
      </c>
      <c r="J99" s="133">
        <v>295.48</v>
      </c>
      <c r="K99" s="113" t="str">
        <f>"2/5"</f>
        <v>2/5</v>
      </c>
      <c r="L99" s="104">
        <v>57.03</v>
      </c>
    </row>
    <row r="100" ht="31.5">
      <c r="A100" s="25"/>
      <c r="B100" s="26"/>
      <c r="C100" s="27"/>
      <c r="D100" s="117"/>
      <c r="E100" s="114" t="s">
        <v>53</v>
      </c>
      <c r="F100" s="98">
        <v>40</v>
      </c>
      <c r="G100" s="99">
        <v>5.14</v>
      </c>
      <c r="H100" s="99">
        <v>11.15</v>
      </c>
      <c r="I100" s="99">
        <v>10.28</v>
      </c>
      <c r="J100" s="99">
        <v>148.50528</v>
      </c>
      <c r="K100" s="111" t="s">
        <v>54</v>
      </c>
      <c r="L100" s="105">
        <v>54.39</v>
      </c>
    </row>
    <row r="101" ht="15.75">
      <c r="A101" s="25"/>
      <c r="B101" s="26"/>
      <c r="C101" s="27"/>
      <c r="D101" s="108" t="s">
        <v>22</v>
      </c>
      <c r="E101" s="97" t="s">
        <v>51</v>
      </c>
      <c r="F101" s="98">
        <v>200</v>
      </c>
      <c r="G101" s="100">
        <v>0.24</v>
      </c>
      <c r="H101" s="100">
        <v>5E-2</v>
      </c>
      <c r="I101" s="100">
        <v>14.07</v>
      </c>
      <c r="J101" s="100">
        <v>55.6069428</v>
      </c>
      <c r="K101" s="113" t="str">
        <f>"11/54"</f>
        <v>11/54</v>
      </c>
      <c r="L101" s="105">
        <v>15.85</v>
      </c>
    </row>
    <row r="102" ht="15.75">
      <c r="A102" s="25"/>
      <c r="B102" s="26"/>
      <c r="C102" s="27"/>
      <c r="D102" s="108" t="s">
        <v>23</v>
      </c>
      <c r="E102" s="121" t="s">
        <v>83</v>
      </c>
      <c r="F102" s="98">
        <v>40</v>
      </c>
      <c r="G102" s="116">
        <v>2.64</v>
      </c>
      <c r="H102" s="116">
        <v>0.48</v>
      </c>
      <c r="I102" s="116">
        <v>16.68</v>
      </c>
      <c r="J102" s="116">
        <v>77.352</v>
      </c>
      <c r="K102" s="111"/>
      <c r="L102" s="105">
        <v>2.71</v>
      </c>
    </row>
    <row r="103" ht="15.75">
      <c r="A103" s="25"/>
      <c r="B103" s="26"/>
      <c r="C103" s="27"/>
      <c r="D103" s="108" t="s">
        <v>24</v>
      </c>
      <c r="E103" s="102"/>
      <c r="F103" s="98"/>
      <c r="G103" s="98"/>
      <c r="H103" s="98"/>
      <c r="I103" s="98"/>
      <c r="J103" s="98"/>
      <c r="K103" s="111"/>
      <c r="L103" s="3"/>
    </row>
    <row r="104" ht="15.75">
      <c r="A104" s="25"/>
      <c r="B104" s="26"/>
      <c r="C104" s="27"/>
      <c r="D104" s="117" t="s">
        <v>72</v>
      </c>
      <c r="E104" s="114" t="s">
        <v>40</v>
      </c>
      <c r="F104" s="98">
        <v>30</v>
      </c>
      <c r="G104" s="98">
        <v>0.14</v>
      </c>
      <c r="H104" s="98">
        <v>9E-2</v>
      </c>
      <c r="I104" s="98">
        <v>9.2</v>
      </c>
      <c r="J104" s="98">
        <v>36.14</v>
      </c>
      <c r="K104" s="111" t="s">
        <v>41</v>
      </c>
      <c r="L104" s="105">
        <v>19.54</v>
      </c>
    </row>
    <row r="105" ht="15.75">
      <c r="A105" s="25"/>
      <c r="B105" s="26"/>
      <c r="C105" s="27"/>
      <c r="D105" s="28"/>
      <c r="E105" s="34"/>
      <c r="F105" s="29"/>
      <c r="G105" s="29"/>
      <c r="H105" s="29"/>
      <c r="I105" s="29"/>
      <c r="J105" s="29"/>
      <c r="K105" s="32"/>
      <c r="L105" s="3"/>
    </row>
    <row r="106" ht="15.75">
      <c r="A106" s="35"/>
      <c r="B106" s="36"/>
      <c r="C106" s="37"/>
      <c r="D106" s="38" t="s">
        <v>33</v>
      </c>
      <c r="E106" s="39"/>
      <c r="F106" s="40">
        <f>F99+F100+F101+F102+F104</f>
        <v>520</v>
      </c>
      <c r="G106" s="74">
        <f>G99+G100+G101+G102+G104</f>
        <v>17.919999999999998</v>
      </c>
      <c r="H106" s="74">
        <f>H99+H100+H101+H102+H104</f>
        <v>23.89</v>
      </c>
      <c r="I106" s="74">
        <f>I99+I100+I101+I102+I104</f>
        <v>88.24</v>
      </c>
      <c r="J106" s="74">
        <f>J99+J100+J101+J102+J104</f>
        <v>613.0842228</v>
      </c>
      <c r="K106" s="42"/>
      <c r="L106" s="4">
        <f>SUM(L99:L105)</f>
        <v>149.51999999999998</v>
      </c>
    </row>
    <row r="107" ht="18.75">
      <c r="A107" s="43">
        <f>A99</f>
        <v>2</v>
      </c>
      <c r="B107" s="44">
        <f>B99</f>
        <v>1</v>
      </c>
      <c r="C107" s="45" t="s">
        <v>25</v>
      </c>
      <c r="D107" s="108" t="s">
        <v>26</v>
      </c>
      <c r="E107" s="97" t="s">
        <v>109</v>
      </c>
      <c r="F107" s="98">
        <v>80</v>
      </c>
      <c r="G107" s="96">
        <v>0.59</v>
      </c>
      <c r="H107" s="96">
        <v>4.77</v>
      </c>
      <c r="I107" s="96">
        <v>2.58</v>
      </c>
      <c r="J107" s="96">
        <v>54.033436800000004</v>
      </c>
      <c r="K107" s="166" t="str">
        <f>"7/18"</f>
        <v>7/18</v>
      </c>
      <c r="L107" s="158">
        <v>28.86</v>
      </c>
    </row>
    <row r="108" ht="18.75">
      <c r="A108" s="25"/>
      <c r="B108" s="26"/>
      <c r="C108" s="27"/>
      <c r="D108" s="108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9">
        <v>50</v>
      </c>
    </row>
    <row r="109" ht="18.75">
      <c r="A109" s="25"/>
      <c r="B109" s="26"/>
      <c r="C109" s="27"/>
      <c r="D109" s="108" t="s">
        <v>28</v>
      </c>
      <c r="E109" s="134" t="s">
        <v>76</v>
      </c>
      <c r="F109" s="128">
        <v>100</v>
      </c>
      <c r="G109" s="96">
        <v>12.3</v>
      </c>
      <c r="H109" s="96">
        <v>11.52</v>
      </c>
      <c r="I109" s="96">
        <v>22.3</v>
      </c>
      <c r="J109" s="96">
        <v>246.91</v>
      </c>
      <c r="K109" s="113" t="str">
        <f>"8/55"</f>
        <v>8/55</v>
      </c>
      <c r="L109" s="161">
        <v>89.59</v>
      </c>
    </row>
    <row r="110" ht="18.75">
      <c r="A110" s="25"/>
      <c r="B110" s="26"/>
      <c r="C110" s="27"/>
      <c r="D110" s="108" t="s">
        <v>29</v>
      </c>
      <c r="E110" s="97" t="s">
        <v>70</v>
      </c>
      <c r="F110" s="98">
        <v>150</v>
      </c>
      <c r="G110" s="100">
        <v>2.7</v>
      </c>
      <c r="H110" s="100">
        <v>4</v>
      </c>
      <c r="I110" s="100">
        <v>45.65</v>
      </c>
      <c r="J110" s="100">
        <v>213</v>
      </c>
      <c r="K110" s="113" t="str">
        <f>"5/74"</f>
        <v>5/74</v>
      </c>
      <c r="L110" s="161">
        <v>32.64</v>
      </c>
    </row>
    <row r="111" ht="18.75">
      <c r="A111" s="25"/>
      <c r="B111" s="26"/>
      <c r="C111" s="27"/>
      <c r="D111" s="108" t="s">
        <v>30</v>
      </c>
      <c r="E111" s="118" t="s">
        <v>85</v>
      </c>
      <c r="F111" s="98">
        <v>200</v>
      </c>
      <c r="G111" s="100">
        <v>0.18</v>
      </c>
      <c r="H111" s="100">
        <v>5E-2</v>
      </c>
      <c r="I111" s="100">
        <v>9.63</v>
      </c>
      <c r="J111" s="100">
        <v>37.582527999999996</v>
      </c>
      <c r="K111" s="171" t="str">
        <f>"11/7"</f>
        <v>11/7</v>
      </c>
      <c r="L111" s="159">
        <v>19.58</v>
      </c>
    </row>
    <row r="112" ht="18.75">
      <c r="A112" s="25"/>
      <c r="B112" s="26"/>
      <c r="C112" s="27"/>
      <c r="D112" s="108" t="s">
        <v>31</v>
      </c>
      <c r="E112" s="114" t="s">
        <v>46</v>
      </c>
      <c r="F112" s="98">
        <v>40</v>
      </c>
      <c r="G112" s="115">
        <v>2.64</v>
      </c>
      <c r="H112" s="115">
        <v>0.48</v>
      </c>
      <c r="I112" s="115">
        <v>16.68</v>
      </c>
      <c r="J112" s="115">
        <v>77.352</v>
      </c>
      <c r="K112" s="111"/>
      <c r="L112" s="159">
        <v>1.8</v>
      </c>
    </row>
    <row r="113" ht="18.75">
      <c r="A113" s="25"/>
      <c r="B113" s="26"/>
      <c r="C113" s="27"/>
      <c r="D113" s="108" t="s">
        <v>32</v>
      </c>
      <c r="E113" s="121" t="s">
        <v>83</v>
      </c>
      <c r="F113" s="98">
        <v>40</v>
      </c>
      <c r="G113" s="115">
        <v>2.64</v>
      </c>
      <c r="H113" s="115">
        <v>0.48</v>
      </c>
      <c r="I113" s="115">
        <v>16.68</v>
      </c>
      <c r="J113" s="115">
        <v>77.352</v>
      </c>
      <c r="K113" s="111"/>
      <c r="L113" s="159">
        <v>1.8</v>
      </c>
    </row>
    <row r="114" ht="15.75">
      <c r="A114" s="25"/>
      <c r="B114" s="26"/>
      <c r="C114" s="27"/>
      <c r="D114" s="117"/>
      <c r="E114" s="102"/>
      <c r="F114" s="98"/>
      <c r="G114" s="98"/>
      <c r="H114" s="98"/>
      <c r="I114" s="98"/>
      <c r="J114" s="98"/>
      <c r="K114" s="111"/>
      <c r="L114" s="3"/>
    </row>
    <row r="115" ht="15.75">
      <c r="A115" s="25"/>
      <c r="B115" s="26"/>
      <c r="C115" s="27"/>
      <c r="D115" s="28"/>
      <c r="E115" s="34"/>
      <c r="F115" s="29"/>
      <c r="G115" s="29"/>
      <c r="H115" s="29"/>
      <c r="I115" s="29"/>
      <c r="J115" s="29"/>
      <c r="K115" s="32"/>
      <c r="L115" s="3"/>
    </row>
    <row r="116" ht="16.5">
      <c r="A116" s="25"/>
      <c r="B116" s="26"/>
      <c r="C116" s="27"/>
      <c r="D116" s="51" t="s">
        <v>33</v>
      </c>
      <c r="E116" s="52"/>
      <c r="F116" s="53">
        <v>860</v>
      </c>
      <c r="G116" s="70">
        <f>G107+G108+G109+G110+G111+G112+G113</f>
        <v>26.490000000000002</v>
      </c>
      <c r="H116" s="70">
        <f>H107+H108+H109+H110+H111+H112+H113</f>
        <v>32.55</v>
      </c>
      <c r="I116" s="70">
        <f>I107+I108+I109+I110+I111+I112+I113</f>
        <v>125.84</v>
      </c>
      <c r="J116" s="70">
        <f>J107+J108+J109+J110+J111+J112+J113</f>
        <v>874.3015593833333</v>
      </c>
      <c r="K116" s="54"/>
      <c r="L116" s="5">
        <f>SUM(L107:L115)</f>
        <v>224.26999999999998</v>
      </c>
    </row>
    <row r="117" ht="16.5">
      <c r="A117" s="55">
        <f>A99</f>
        <v>2</v>
      </c>
      <c r="B117" s="56">
        <f>B99</f>
        <v>1</v>
      </c>
      <c r="C117" s="221" t="s">
        <v>4</v>
      </c>
      <c r="D117" s="222"/>
      <c r="E117" s="71"/>
      <c r="F117" s="72">
        <f>F106+F116</f>
        <v>1380</v>
      </c>
      <c r="G117" s="91">
        <f>G106+G116</f>
        <v>44.41</v>
      </c>
      <c r="H117" s="91">
        <f>H106+H116</f>
        <v>56.44</v>
      </c>
      <c r="I117" s="91">
        <f>I106+I116</f>
        <v>214.07999999999998</v>
      </c>
      <c r="J117" s="91">
        <f>J106+J116</f>
        <v>1487.3857821833333</v>
      </c>
      <c r="K117" s="82"/>
      <c r="L117" s="208">
        <f>L106+L116</f>
        <v>373.78999999999996</v>
      </c>
    </row>
    <row r="118" ht="18.75">
      <c r="A118" s="21">
        <v>2</v>
      </c>
      <c r="B118" s="22">
        <v>2</v>
      </c>
      <c r="C118" s="23" t="s">
        <v>20</v>
      </c>
      <c r="D118" s="120" t="s">
        <v>21</v>
      </c>
      <c r="E118" s="135" t="s">
        <v>110</v>
      </c>
      <c r="F118" s="128">
        <v>100</v>
      </c>
      <c r="G118" s="100">
        <v>10.64</v>
      </c>
      <c r="H118" s="100">
        <v>9.83</v>
      </c>
      <c r="I118" s="100">
        <v>17.59</v>
      </c>
      <c r="J118" s="100">
        <v>127.4553272</v>
      </c>
      <c r="K118" s="136" t="str">
        <f>"9/3"</f>
        <v>9/3</v>
      </c>
      <c r="L118" s="159">
        <v>80.33</v>
      </c>
    </row>
    <row r="119" ht="31.5">
      <c r="A119" s="25"/>
      <c r="B119" s="26"/>
      <c r="C119" s="27"/>
      <c r="D119" s="108" t="s">
        <v>29</v>
      </c>
      <c r="E119" s="94" t="s">
        <v>78</v>
      </c>
      <c r="F119" s="122" t="str">
        <f>"150"</f>
        <v>150</v>
      </c>
      <c r="G119" s="100">
        <v>3.65</v>
      </c>
      <c r="H119" s="100">
        <v>4.07</v>
      </c>
      <c r="I119" s="100">
        <v>48.42</v>
      </c>
      <c r="J119" s="100">
        <v>200.43623250000005</v>
      </c>
      <c r="K119" s="137" t="str">
        <f>"5/54"</f>
        <v>5/54</v>
      </c>
      <c r="L119" s="159">
        <v>22.32</v>
      </c>
    </row>
    <row r="120" ht="15.75">
      <c r="A120" s="25"/>
      <c r="B120" s="26"/>
      <c r="C120" s="27"/>
      <c r="D120" s="108" t="s">
        <v>22</v>
      </c>
      <c r="E120" s="118" t="s">
        <v>64</v>
      </c>
      <c r="F120" s="98">
        <v>200</v>
      </c>
      <c r="G120" s="100">
        <v>0.18</v>
      </c>
      <c r="H120" s="100">
        <v>5E-2</v>
      </c>
      <c r="I120" s="100">
        <v>9.63</v>
      </c>
      <c r="J120" s="100">
        <v>37.582527999999996</v>
      </c>
      <c r="K120" s="171" t="str">
        <f>"11/18"</f>
        <v>11/18</v>
      </c>
      <c r="L120" s="182">
        <v>12.91</v>
      </c>
    </row>
    <row r="121" ht="18.75">
      <c r="A121" s="25"/>
      <c r="B121" s="26"/>
      <c r="C121" s="27"/>
      <c r="D121" s="108" t="s">
        <v>23</v>
      </c>
      <c r="E121" s="114" t="s">
        <v>60</v>
      </c>
      <c r="F121" s="98">
        <v>20</v>
      </c>
      <c r="G121" s="98">
        <v>1.54</v>
      </c>
      <c r="H121" s="98">
        <v>0.6</v>
      </c>
      <c r="I121" s="98">
        <v>10.66</v>
      </c>
      <c r="J121" s="98">
        <v>53.9</v>
      </c>
      <c r="K121" s="111"/>
      <c r="L121" s="159">
        <v>2.25</v>
      </c>
    </row>
    <row r="122" ht="18.75">
      <c r="A122" s="25"/>
      <c r="B122" s="26"/>
      <c r="C122" s="27"/>
      <c r="D122" s="108" t="s">
        <v>24</v>
      </c>
      <c r="E122" s="121" t="s">
        <v>49</v>
      </c>
      <c r="F122" s="98">
        <v>130</v>
      </c>
      <c r="G122" s="98">
        <v>0.52</v>
      </c>
      <c r="H122" s="98">
        <v>0.52</v>
      </c>
      <c r="I122" s="98">
        <v>15.08</v>
      </c>
      <c r="J122" s="98">
        <v>63.28</v>
      </c>
      <c r="K122" s="111"/>
      <c r="L122" s="107">
        <v>29.91</v>
      </c>
    </row>
    <row r="123" ht="18.75">
      <c r="A123" s="25"/>
      <c r="B123" s="26"/>
      <c r="C123" s="27"/>
      <c r="D123" s="108" t="s">
        <v>23</v>
      </c>
      <c r="E123" s="114" t="s">
        <v>83</v>
      </c>
      <c r="F123" s="98">
        <v>20</v>
      </c>
      <c r="G123" s="98">
        <v>1.32</v>
      </c>
      <c r="H123" s="98">
        <v>0.24</v>
      </c>
      <c r="I123" s="98">
        <v>8.34</v>
      </c>
      <c r="J123" s="98">
        <v>38.68</v>
      </c>
      <c r="K123" s="111"/>
      <c r="L123" s="107">
        <v>1.8</v>
      </c>
    </row>
    <row r="124" ht="15.75">
      <c r="A124" s="25"/>
      <c r="B124" s="26"/>
      <c r="C124" s="27"/>
      <c r="D124" s="28"/>
      <c r="E124" s="34"/>
      <c r="F124" s="29"/>
      <c r="G124" s="29"/>
      <c r="H124" s="29"/>
      <c r="I124" s="29"/>
      <c r="J124" s="29"/>
      <c r="K124" s="32"/>
      <c r="L124" s="3"/>
    </row>
    <row r="125" ht="15.75">
      <c r="A125" s="35"/>
      <c r="B125" s="36"/>
      <c r="C125" s="37"/>
      <c r="D125" s="38" t="s">
        <v>33</v>
      </c>
      <c r="E125" s="39"/>
      <c r="F125" s="40">
        <v>620</v>
      </c>
      <c r="G125" s="74">
        <f>G118+G119+G120+G121+G122+G123</f>
        <v>17.85</v>
      </c>
      <c r="H125" s="74">
        <f>H118+H119+H120+H121+H122+H123</f>
        <v>15.31</v>
      </c>
      <c r="I125" s="74">
        <f>I118+I119+I120+I121+I122+I123</f>
        <v>109.72</v>
      </c>
      <c r="J125" s="74">
        <f>J118+J119+J120+J121+J122+J123</f>
        <v>521.3340876999999</v>
      </c>
      <c r="K125" s="42"/>
      <c r="L125" s="4">
        <f>SUM(L118:L124)</f>
        <v>149.52</v>
      </c>
    </row>
    <row r="126" ht="30">
      <c r="A126" s="43">
        <f>A118</f>
        <v>2</v>
      </c>
      <c r="B126" s="44">
        <f>B118</f>
        <v>2</v>
      </c>
      <c r="C126" s="45" t="s">
        <v>25</v>
      </c>
      <c r="D126" s="108" t="s">
        <v>26</v>
      </c>
      <c r="E126" s="97" t="s">
        <v>111</v>
      </c>
      <c r="F126" s="98">
        <v>80</v>
      </c>
      <c r="G126" s="130">
        <v>1.12</v>
      </c>
      <c r="H126" s="130">
        <v>4.8</v>
      </c>
      <c r="I126" s="100">
        <v>6.16</v>
      </c>
      <c r="J126" s="100">
        <v>75.2</v>
      </c>
      <c r="K126" s="113" t="str">
        <f>"7/13"</f>
        <v>7/13</v>
      </c>
      <c r="L126" s="158">
        <v>21.93</v>
      </c>
    </row>
    <row r="127" ht="18.75">
      <c r="A127" s="25"/>
      <c r="B127" s="26"/>
      <c r="C127" s="27"/>
      <c r="D127" s="108" t="s">
        <v>27</v>
      </c>
      <c r="E127" s="135" t="s">
        <v>68</v>
      </c>
      <c r="F127" s="138" t="s">
        <v>80</v>
      </c>
      <c r="G127" s="138">
        <v>5.55</v>
      </c>
      <c r="H127" s="138">
        <v>12.08</v>
      </c>
      <c r="I127" s="138">
        <v>17.95</v>
      </c>
      <c r="J127" s="138">
        <v>267.5</v>
      </c>
      <c r="K127" s="139" t="str">
        <f>"6/70"</f>
        <v>6/70</v>
      </c>
      <c r="L127" s="159">
        <v>50</v>
      </c>
    </row>
    <row r="128" ht="18.75">
      <c r="A128" s="25"/>
      <c r="B128" s="26"/>
      <c r="C128" s="27"/>
      <c r="D128" s="108" t="s">
        <v>28</v>
      </c>
      <c r="E128" s="94" t="s">
        <v>71</v>
      </c>
      <c r="F128" s="140">
        <v>100</v>
      </c>
      <c r="G128" s="100">
        <v>13.55</v>
      </c>
      <c r="H128" s="100">
        <v>13.89</v>
      </c>
      <c r="I128" s="100">
        <v>24.29</v>
      </c>
      <c r="J128" s="100">
        <v>264.6</v>
      </c>
      <c r="K128" s="137" t="str">
        <f>"10/5"</f>
        <v>10/5</v>
      </c>
      <c r="L128" s="210">
        <v>90.78</v>
      </c>
    </row>
    <row r="129" ht="18.75">
      <c r="A129" s="25"/>
      <c r="B129" s="26"/>
      <c r="C129" s="27"/>
      <c r="D129" s="108" t="s">
        <v>29</v>
      </c>
      <c r="E129" s="135" t="s">
        <v>56</v>
      </c>
      <c r="F129" s="98">
        <v>150</v>
      </c>
      <c r="G129" s="138">
        <v>3.28</v>
      </c>
      <c r="H129" s="138">
        <v>4.26</v>
      </c>
      <c r="I129" s="138">
        <v>22.92</v>
      </c>
      <c r="J129" s="138">
        <v>141.8295405</v>
      </c>
      <c r="K129" s="139" t="str">
        <f>"5/58"</f>
        <v>5/58</v>
      </c>
      <c r="L129" s="159">
        <v>42.01</v>
      </c>
    </row>
    <row r="130" ht="18.75">
      <c r="A130" s="25"/>
      <c r="B130" s="26"/>
      <c r="C130" s="27"/>
      <c r="D130" s="108" t="s">
        <v>30</v>
      </c>
      <c r="E130" s="114" t="s">
        <v>44</v>
      </c>
      <c r="F130" s="98">
        <v>200</v>
      </c>
      <c r="G130" s="98">
        <v>0.14</v>
      </c>
      <c r="H130" s="98">
        <v>0.1</v>
      </c>
      <c r="I130" s="98">
        <v>21.64</v>
      </c>
      <c r="J130" s="98">
        <v>83.96</v>
      </c>
      <c r="K130" s="111" t="s">
        <v>45</v>
      </c>
      <c r="L130" s="159">
        <v>15.95</v>
      </c>
    </row>
    <row r="131" ht="18.75">
      <c r="A131" s="25"/>
      <c r="B131" s="26"/>
      <c r="C131" s="27"/>
      <c r="D131" s="108" t="s">
        <v>31</v>
      </c>
      <c r="E131" s="114" t="s">
        <v>46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</v>
      </c>
      <c r="K131" s="111"/>
      <c r="L131" s="159">
        <v>1.8</v>
      </c>
    </row>
    <row r="132" ht="18.75">
      <c r="A132" s="25"/>
      <c r="B132" s="26"/>
      <c r="C132" s="27"/>
      <c r="D132" s="108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</v>
      </c>
      <c r="K132" s="111"/>
      <c r="L132" s="159">
        <v>1.8</v>
      </c>
    </row>
    <row r="133" ht="15.75">
      <c r="A133" s="25"/>
      <c r="B133" s="26"/>
      <c r="C133" s="27"/>
      <c r="D133" s="28"/>
      <c r="E133" s="34"/>
      <c r="F133" s="29"/>
      <c r="G133" s="29"/>
      <c r="H133" s="29"/>
      <c r="I133" s="29"/>
      <c r="J133" s="29"/>
      <c r="K133" s="32"/>
      <c r="L133" s="3"/>
    </row>
    <row r="134" ht="15.75">
      <c r="A134" s="25"/>
      <c r="B134" s="26"/>
      <c r="C134" s="27"/>
      <c r="D134" s="12"/>
      <c r="E134" s="47"/>
      <c r="F134" s="48"/>
      <c r="G134" s="48"/>
      <c r="H134" s="48"/>
      <c r="I134" s="48"/>
      <c r="J134" s="48"/>
      <c r="K134" s="49"/>
      <c r="L134" s="3"/>
    </row>
    <row r="135" ht="16.5">
      <c r="A135" s="25"/>
      <c r="B135" s="26"/>
      <c r="C135" s="27"/>
      <c r="D135" s="51" t="s">
        <v>33</v>
      </c>
      <c r="E135" s="52"/>
      <c r="F135" s="53">
        <v>840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949.1175405</v>
      </c>
      <c r="K135" s="54"/>
      <c r="L135" s="5">
        <f>SUM(L126:L134)</f>
        <v>224.27</v>
      </c>
    </row>
    <row r="136" ht="16.5">
      <c r="A136" s="55">
        <f>A118</f>
        <v>2</v>
      </c>
      <c r="B136" s="56">
        <f>B118</f>
        <v>2</v>
      </c>
      <c r="C136" s="221" t="s">
        <v>4</v>
      </c>
      <c r="D136" s="222"/>
      <c r="E136" s="71"/>
      <c r="F136" s="72">
        <f>F125+F135</f>
        <v>1460</v>
      </c>
      <c r="G136" s="91">
        <f>G125+G135</f>
        <v>45.45</v>
      </c>
      <c r="H136" s="91">
        <f>H125+H135</f>
        <v>51.160000000000004</v>
      </c>
      <c r="I136" s="91">
        <f>I125+I135</f>
        <v>227.7</v>
      </c>
      <c r="J136" s="91">
        <f>J125+J135</f>
        <v>1470.4516282</v>
      </c>
      <c r="K136" s="82"/>
      <c r="L136" s="208">
        <f>L125+L135</f>
        <v>373.79</v>
      </c>
    </row>
    <row r="137" ht="31.5">
      <c r="A137" s="21">
        <v>2</v>
      </c>
      <c r="B137" s="22">
        <v>3</v>
      </c>
      <c r="C137" s="23" t="s">
        <v>20</v>
      </c>
      <c r="D137" s="120" t="s">
        <v>21</v>
      </c>
      <c r="E137" s="141" t="s">
        <v>112</v>
      </c>
      <c r="F137" s="95">
        <v>210</v>
      </c>
      <c r="G137" s="99">
        <v>9.98</v>
      </c>
      <c r="H137" s="99">
        <v>10.81</v>
      </c>
      <c r="I137" s="99">
        <v>43.48</v>
      </c>
      <c r="J137" s="99">
        <v>308.26</v>
      </c>
      <c r="K137" s="142" t="str">
        <f>"2/64"</f>
        <v>2/64</v>
      </c>
      <c r="L137" s="104">
        <v>53.69</v>
      </c>
    </row>
    <row r="138" ht="31.5">
      <c r="A138" s="25"/>
      <c r="B138" s="26"/>
      <c r="C138" s="27"/>
      <c r="D138" s="117"/>
      <c r="E138" s="114" t="s">
        <v>53</v>
      </c>
      <c r="F138" s="98">
        <v>40</v>
      </c>
      <c r="G138" s="99">
        <v>5.14</v>
      </c>
      <c r="H138" s="99">
        <v>11.15</v>
      </c>
      <c r="I138" s="99">
        <v>10.28</v>
      </c>
      <c r="J138" s="99">
        <v>148.50528</v>
      </c>
      <c r="K138" s="111" t="s">
        <v>54</v>
      </c>
      <c r="L138" s="105">
        <v>50.08</v>
      </c>
    </row>
    <row r="139" ht="15.75">
      <c r="A139" s="25"/>
      <c r="B139" s="26"/>
      <c r="C139" s="27"/>
      <c r="D139" s="108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96.569048</v>
      </c>
      <c r="K139" s="113" t="str">
        <f>"11/51"</f>
        <v>11/51</v>
      </c>
      <c r="L139" s="105">
        <v>26.32</v>
      </c>
    </row>
    <row r="140" customHeight="1" ht="15.75">
      <c r="A140" s="25"/>
      <c r="B140" s="26"/>
      <c r="C140" s="27"/>
      <c r="D140" s="108" t="s">
        <v>23</v>
      </c>
      <c r="E140" s="121" t="s">
        <v>83</v>
      </c>
      <c r="F140" s="98">
        <v>20</v>
      </c>
      <c r="G140" s="98">
        <v>1.32</v>
      </c>
      <c r="H140" s="115">
        <v>0.24</v>
      </c>
      <c r="I140" s="115">
        <v>8.34</v>
      </c>
      <c r="J140" s="115">
        <v>38.676</v>
      </c>
      <c r="K140" s="111"/>
      <c r="L140" s="105">
        <v>1.8</v>
      </c>
    </row>
    <row r="141" ht="15.75">
      <c r="A141" s="25"/>
      <c r="B141" s="26"/>
      <c r="C141" s="27"/>
      <c r="D141" s="108" t="s">
        <v>24</v>
      </c>
      <c r="E141" s="102"/>
      <c r="F141" s="98"/>
      <c r="G141" s="98"/>
      <c r="H141" s="98"/>
      <c r="I141" s="98"/>
      <c r="J141" s="98"/>
      <c r="K141" s="111"/>
      <c r="L141" s="3"/>
    </row>
    <row r="142" ht="15.75">
      <c r="A142" s="25"/>
      <c r="B142" s="26"/>
      <c r="C142" s="27"/>
      <c r="D142" s="117" t="s">
        <v>72</v>
      </c>
      <c r="E142" s="97" t="s">
        <v>113</v>
      </c>
      <c r="F142" s="98">
        <v>30</v>
      </c>
      <c r="G142" s="99">
        <v>0.12</v>
      </c>
      <c r="H142" s="99">
        <v>0</v>
      </c>
      <c r="I142" s="99">
        <v>8.37</v>
      </c>
      <c r="J142" s="99">
        <v>33.6</v>
      </c>
      <c r="K142" s="113" t="str">
        <f>"12/8"</f>
        <v>12/8</v>
      </c>
      <c r="L142" s="105">
        <v>17.63</v>
      </c>
    </row>
    <row r="143" ht="15.75">
      <c r="A143" s="25"/>
      <c r="B143" s="26"/>
      <c r="C143" s="27"/>
      <c r="D143" s="28"/>
      <c r="E143" s="34"/>
      <c r="F143" s="29"/>
      <c r="G143" s="29"/>
      <c r="H143" s="29"/>
      <c r="I143" s="29"/>
      <c r="J143" s="29"/>
      <c r="K143" s="32"/>
      <c r="L143" s="3"/>
    </row>
    <row r="144" ht="15.75">
      <c r="A144" s="35"/>
      <c r="B144" s="36"/>
      <c r="C144" s="37"/>
      <c r="D144" s="38" t="s">
        <v>33</v>
      </c>
      <c r="E144" s="39"/>
      <c r="F144" s="40">
        <f>F137+F138+F139+F140+F142</f>
        <v>500</v>
      </c>
      <c r="G144" s="74">
        <f>G137+G138+G139+G140+G142</f>
        <v>20.200000000000003</v>
      </c>
      <c r="H144" s="74">
        <f>H137+H138+H139+H140+H142</f>
        <v>24.93</v>
      </c>
      <c r="I144" s="74">
        <f>I137+I138+I139+I140+I142</f>
        <v>81.77000000000001</v>
      </c>
      <c r="J144" s="74">
        <f>J137+J138+J139+J140+J142</f>
        <v>625.610328</v>
      </c>
      <c r="K144" s="42"/>
      <c r="L144" s="4">
        <f>SUM(L137:L143)</f>
        <v>149.52</v>
      </c>
    </row>
    <row r="145" ht="30">
      <c r="A145" s="43">
        <f>A137</f>
        <v>2</v>
      </c>
      <c r="B145" s="44">
        <f>B137</f>
        <v>3</v>
      </c>
      <c r="C145" s="45" t="s">
        <v>25</v>
      </c>
      <c r="D145" s="108" t="s">
        <v>26</v>
      </c>
      <c r="E145" s="97" t="s">
        <v>114</v>
      </c>
      <c r="F145" s="98">
        <v>80</v>
      </c>
      <c r="G145" s="99">
        <v>1.04</v>
      </c>
      <c r="H145" s="99">
        <v>8E-2</v>
      </c>
      <c r="I145" s="99">
        <v>5.52</v>
      </c>
      <c r="J145" s="99">
        <v>48</v>
      </c>
      <c r="K145" s="113" t="str">
        <f>"7/34"</f>
        <v>7/34</v>
      </c>
      <c r="L145" s="159">
        <v>33.48</v>
      </c>
    </row>
    <row r="146" ht="18.75">
      <c r="A146" s="25"/>
      <c r="B146" s="26"/>
      <c r="C146" s="27"/>
      <c r="D146" s="108" t="s">
        <v>27</v>
      </c>
      <c r="E146" s="97" t="s">
        <v>63</v>
      </c>
      <c r="F146" s="98">
        <v>250</v>
      </c>
      <c r="G146" s="100">
        <v>4.31</v>
      </c>
      <c r="H146" s="100">
        <v>6.9</v>
      </c>
      <c r="I146" s="100">
        <v>27.6</v>
      </c>
      <c r="J146" s="100">
        <v>256.8</v>
      </c>
      <c r="K146" s="113" t="str">
        <f>"6/57"</f>
        <v>6/57</v>
      </c>
      <c r="L146" s="159">
        <v>50</v>
      </c>
    </row>
    <row r="147" ht="18.75">
      <c r="A147" s="25"/>
      <c r="B147" s="26"/>
      <c r="C147" s="27"/>
      <c r="D147" s="108" t="s">
        <v>28</v>
      </c>
      <c r="E147" s="97" t="s">
        <v>93</v>
      </c>
      <c r="F147" s="123">
        <v>200</v>
      </c>
      <c r="G147" s="130">
        <v>13.71</v>
      </c>
      <c r="H147" s="130">
        <v>16.36</v>
      </c>
      <c r="I147" s="130">
        <v>52.44</v>
      </c>
      <c r="J147" s="130">
        <v>333.77</v>
      </c>
      <c r="K147" s="113" t="str">
        <f>"8/27"</f>
        <v>8/27</v>
      </c>
      <c r="L147" s="159">
        <v>114.99</v>
      </c>
    </row>
    <row r="148" ht="15.75">
      <c r="A148" s="25"/>
      <c r="B148" s="26"/>
      <c r="C148" s="27"/>
      <c r="D148" s="108" t="s">
        <v>29</v>
      </c>
      <c r="E148" s="143"/>
      <c r="F148" s="98"/>
      <c r="G148" s="98"/>
      <c r="H148" s="98"/>
      <c r="I148" s="98"/>
      <c r="J148" s="98"/>
      <c r="K148" s="111"/>
      <c r="L148" s="106"/>
    </row>
    <row r="149" ht="18.75">
      <c r="A149" s="25"/>
      <c r="B149" s="26"/>
      <c r="C149" s="27"/>
      <c r="D149" s="108" t="s">
        <v>30</v>
      </c>
      <c r="E149" s="119" t="s">
        <v>61</v>
      </c>
      <c r="F149" s="98">
        <v>200</v>
      </c>
      <c r="G149" s="100">
        <v>0.24</v>
      </c>
      <c r="H149" s="100">
        <v>5E-2</v>
      </c>
      <c r="I149" s="100">
        <v>0.3</v>
      </c>
      <c r="J149" s="100">
        <v>55.6069428</v>
      </c>
      <c r="K149" s="171" t="str">
        <f>"11/53"</f>
        <v>11/53</v>
      </c>
      <c r="L149" s="159">
        <v>18.6</v>
      </c>
    </row>
    <row r="150" ht="18.75">
      <c r="A150" s="25"/>
      <c r="B150" s="26"/>
      <c r="C150" s="27"/>
      <c r="D150" s="108" t="s">
        <v>31</v>
      </c>
      <c r="E150" s="114" t="s">
        <v>134</v>
      </c>
      <c r="F150" s="98">
        <v>40</v>
      </c>
      <c r="G150" s="115">
        <v>2.64</v>
      </c>
      <c r="H150" s="115">
        <v>0.48</v>
      </c>
      <c r="I150" s="115">
        <v>16.68</v>
      </c>
      <c r="J150" s="115">
        <v>77.352</v>
      </c>
      <c r="K150" s="111"/>
      <c r="L150" s="159">
        <v>3.6</v>
      </c>
    </row>
    <row r="151" ht="18.75">
      <c r="A151" s="25"/>
      <c r="B151" s="26"/>
      <c r="C151" s="27"/>
      <c r="D151" s="30" t="s">
        <v>32</v>
      </c>
      <c r="E151" s="33" t="s">
        <v>83</v>
      </c>
      <c r="F151" s="29">
        <v>40</v>
      </c>
      <c r="G151" s="46">
        <v>2.64</v>
      </c>
      <c r="H151" s="46">
        <v>0.48</v>
      </c>
      <c r="I151" s="46">
        <v>16.68</v>
      </c>
      <c r="J151" s="46">
        <v>77.352</v>
      </c>
      <c r="K151" s="32"/>
      <c r="L151" s="159">
        <v>3.6</v>
      </c>
    </row>
    <row r="152" ht="15.75">
      <c r="A152" s="25"/>
      <c r="B152" s="26"/>
      <c r="C152" s="27"/>
      <c r="D152" s="28"/>
      <c r="E152" s="34"/>
      <c r="F152" s="29"/>
      <c r="G152" s="29"/>
      <c r="H152" s="29"/>
      <c r="I152" s="29"/>
      <c r="J152" s="29"/>
      <c r="K152" s="32"/>
      <c r="L152" s="3"/>
    </row>
    <row r="153" ht="15.75">
      <c r="A153" s="25"/>
      <c r="B153" s="26"/>
      <c r="C153" s="27"/>
      <c r="D153" s="12"/>
      <c r="E153" s="34"/>
      <c r="F153" s="29"/>
      <c r="G153" s="29"/>
      <c r="H153" s="29"/>
      <c r="I153" s="29"/>
      <c r="J153" s="29"/>
      <c r="K153" s="32"/>
      <c r="L153" s="3"/>
    </row>
    <row r="154" ht="16.5">
      <c r="A154" s="25"/>
      <c r="B154" s="26"/>
      <c r="C154" s="27"/>
      <c r="D154" s="51" t="s">
        <v>33</v>
      </c>
      <c r="E154" s="52"/>
      <c r="F154" s="53">
        <f>SUM(F145:F153)</f>
        <v>810</v>
      </c>
      <c r="G154" s="70">
        <f>G145+G146+G147+G149+G150+G151</f>
        <v>24.580000000000002</v>
      </c>
      <c r="H154" s="70">
        <f>H145+H146+H147+H149+H150+H151</f>
        <v>24.35</v>
      </c>
      <c r="I154" s="70">
        <f>I145+I146+I147+I149+I150+I151</f>
        <v>119.22</v>
      </c>
      <c r="J154" s="70">
        <f>J145+J146+J147+J149+J150+J151</f>
        <v>848.8809427999998</v>
      </c>
      <c r="K154" s="54"/>
      <c r="L154" s="5">
        <f>SUM(L145:L153)</f>
        <v>224.26999999999995</v>
      </c>
    </row>
    <row r="155" ht="16.5">
      <c r="A155" s="55">
        <f>A137</f>
        <v>2</v>
      </c>
      <c r="B155" s="56">
        <f>B137</f>
        <v>3</v>
      </c>
      <c r="C155" s="219" t="s">
        <v>4</v>
      </c>
      <c r="D155" s="220"/>
      <c r="E155" s="57"/>
      <c r="F155" s="58">
        <f>F144+F154</f>
        <v>1310</v>
      </c>
      <c r="G155" s="87">
        <f>G144+G154</f>
        <v>44.78</v>
      </c>
      <c r="H155" s="87">
        <f>H144+H154</f>
        <v>49.28</v>
      </c>
      <c r="I155" s="87">
        <f>I144+I154</f>
        <v>200.99</v>
      </c>
      <c r="J155" s="87">
        <f>J144+J154</f>
        <v>1474.4912707999997</v>
      </c>
      <c r="K155" s="79"/>
      <c r="L155" s="207">
        <f>L144+L154</f>
        <v>373.78999999999996</v>
      </c>
    </row>
    <row r="156" ht="18.75">
      <c r="A156" s="21">
        <v>2</v>
      </c>
      <c r="B156" s="22">
        <v>4</v>
      </c>
      <c r="C156" s="23" t="s">
        <v>20</v>
      </c>
      <c r="D156" s="120" t="s">
        <v>21</v>
      </c>
      <c r="E156" s="141" t="s">
        <v>115</v>
      </c>
      <c r="F156" s="95">
        <v>150</v>
      </c>
      <c r="G156" s="99">
        <v>13.29</v>
      </c>
      <c r="H156" s="99">
        <v>15.4</v>
      </c>
      <c r="I156" s="99">
        <v>11.99</v>
      </c>
      <c r="J156" s="99">
        <v>223.934104</v>
      </c>
      <c r="K156" s="142" t="str">
        <f>"3/11"</f>
        <v>3/11</v>
      </c>
      <c r="L156" s="159">
        <v>98.38</v>
      </c>
    </row>
    <row r="157" ht="18.75">
      <c r="A157" s="25"/>
      <c r="B157" s="26"/>
      <c r="C157" s="27"/>
      <c r="D157" s="117" t="s">
        <v>72</v>
      </c>
      <c r="E157" s="94" t="s">
        <v>81</v>
      </c>
      <c r="F157" s="98">
        <v>30</v>
      </c>
      <c r="G157" s="99">
        <v>2.16</v>
      </c>
      <c r="H157" s="99">
        <v>2.55</v>
      </c>
      <c r="I157" s="99">
        <v>10.65</v>
      </c>
      <c r="J157" s="99">
        <v>95.21999999999998</v>
      </c>
      <c r="K157" s="111"/>
      <c r="L157" s="159">
        <v>11.86</v>
      </c>
    </row>
    <row r="158" ht="18.75">
      <c r="A158" s="25"/>
      <c r="B158" s="26"/>
      <c r="C158" s="27"/>
      <c r="D158" s="108" t="s">
        <v>22</v>
      </c>
      <c r="E158" s="94" t="s">
        <v>57</v>
      </c>
      <c r="F158" s="98">
        <v>200</v>
      </c>
      <c r="G158" s="98">
        <v>0.18</v>
      </c>
      <c r="H158" s="98">
        <v>4E-2</v>
      </c>
      <c r="I158" s="98">
        <v>13.75</v>
      </c>
      <c r="J158" s="98">
        <v>53.14</v>
      </c>
      <c r="K158" s="137" t="str">
        <f>"11/17"</f>
        <v>11/17</v>
      </c>
      <c r="L158" s="159">
        <v>4.42</v>
      </c>
    </row>
    <row r="159" ht="15.75">
      <c r="A159" s="25"/>
      <c r="B159" s="26"/>
      <c r="C159" s="27"/>
      <c r="D159" s="108" t="s">
        <v>23</v>
      </c>
      <c r="E159" s="114" t="s">
        <v>60</v>
      </c>
      <c r="F159" s="98">
        <v>20</v>
      </c>
      <c r="G159" s="98">
        <v>1.54</v>
      </c>
      <c r="H159" s="98">
        <v>0.6</v>
      </c>
      <c r="I159" s="98">
        <v>10.66</v>
      </c>
      <c r="J159" s="98">
        <v>53.9</v>
      </c>
      <c r="K159" s="111"/>
      <c r="L159" s="106">
        <v>2.25</v>
      </c>
    </row>
    <row r="160" ht="15.75">
      <c r="A160" s="25"/>
      <c r="B160" s="26"/>
      <c r="C160" s="27"/>
      <c r="D160" s="108" t="s">
        <v>24</v>
      </c>
      <c r="E160" s="121" t="s">
        <v>49</v>
      </c>
      <c r="F160" s="98">
        <v>130</v>
      </c>
      <c r="G160" s="98">
        <v>0.52</v>
      </c>
      <c r="H160" s="98">
        <v>0.52</v>
      </c>
      <c r="I160" s="98">
        <v>15.08</v>
      </c>
      <c r="J160" s="98">
        <v>63.28</v>
      </c>
      <c r="K160" s="111"/>
      <c r="L160" s="105">
        <v>29.91</v>
      </c>
    </row>
    <row r="161" ht="15.75">
      <c r="A161" s="25"/>
      <c r="B161" s="26"/>
      <c r="C161" s="27"/>
      <c r="D161" s="108" t="s">
        <v>23</v>
      </c>
      <c r="E161" s="114" t="s">
        <v>83</v>
      </c>
      <c r="F161" s="98">
        <v>30</v>
      </c>
      <c r="G161" s="115">
        <v>1.98</v>
      </c>
      <c r="H161" s="115">
        <v>0.36</v>
      </c>
      <c r="I161" s="115">
        <v>12.51</v>
      </c>
      <c r="J161" s="115">
        <v>58.014</v>
      </c>
      <c r="K161" s="111"/>
      <c r="L161" s="105">
        <v>2.7</v>
      </c>
    </row>
    <row r="162" ht="15.75">
      <c r="A162" s="25"/>
      <c r="B162" s="26"/>
      <c r="C162" s="27"/>
      <c r="D162" s="117"/>
      <c r="E162" s="102"/>
      <c r="F162" s="98"/>
      <c r="G162" s="98"/>
      <c r="H162" s="98"/>
      <c r="I162" s="98"/>
      <c r="J162" s="98"/>
      <c r="K162" s="111"/>
      <c r="L162" s="3"/>
    </row>
    <row r="163" ht="15.75">
      <c r="A163" s="35"/>
      <c r="B163" s="36"/>
      <c r="C163" s="37"/>
      <c r="D163" s="38" t="s">
        <v>33</v>
      </c>
      <c r="E163" s="39"/>
      <c r="F163" s="40">
        <f>F156+F157+F158+F159+F160+F161</f>
        <v>560</v>
      </c>
      <c r="G163" s="74">
        <f>G156+G157+G158+G159+G160+G161</f>
        <v>19.669999999999998</v>
      </c>
      <c r="H163" s="74">
        <f>H156+H157+H158+H159+H160+H161</f>
        <v>19.47</v>
      </c>
      <c r="I163" s="74">
        <f>I156+I157+I158+I159+I160+I161</f>
        <v>74.64</v>
      </c>
      <c r="J163" s="74">
        <f>J156+J157+J158+J159+J160+J161</f>
        <v>547.4881039999999</v>
      </c>
      <c r="K163" s="42"/>
      <c r="L163" s="4">
        <f>SUM(L156:L162)</f>
        <v>149.51999999999998</v>
      </c>
    </row>
    <row r="164" ht="30">
      <c r="A164" s="43">
        <f>A156</f>
        <v>2</v>
      </c>
      <c r="B164" s="44">
        <f>B156</f>
        <v>4</v>
      </c>
      <c r="C164" s="45" t="s">
        <v>25</v>
      </c>
      <c r="D164" s="108" t="s">
        <v>26</v>
      </c>
      <c r="E164" s="97" t="s">
        <v>102</v>
      </c>
      <c r="F164" s="98">
        <v>80</v>
      </c>
      <c r="G164" s="130">
        <v>0.7</v>
      </c>
      <c r="H164" s="99">
        <v>0.9</v>
      </c>
      <c r="I164" s="99">
        <v>2.8</v>
      </c>
      <c r="J164" s="99">
        <v>61.6</v>
      </c>
      <c r="K164" s="113" t="str">
        <f>"7/14"</f>
        <v>7/14</v>
      </c>
      <c r="L164" s="158">
        <v>38.31</v>
      </c>
    </row>
    <row r="165" ht="18.75">
      <c r="A165" s="25"/>
      <c r="B165" s="26"/>
      <c r="C165" s="27"/>
      <c r="D165" s="108" t="s">
        <v>27</v>
      </c>
      <c r="E165" s="94" t="s">
        <v>67</v>
      </c>
      <c r="F165" s="122" t="str">
        <f>"250"</f>
        <v>250</v>
      </c>
      <c r="G165" s="100">
        <v>9</v>
      </c>
      <c r="H165" s="100">
        <v>10.64</v>
      </c>
      <c r="I165" s="100">
        <v>58</v>
      </c>
      <c r="J165" s="100">
        <v>191.44216378333334</v>
      </c>
      <c r="K165" s="137" t="str">
        <f>"6/63"</f>
        <v>6/63</v>
      </c>
      <c r="L165" s="159">
        <v>50</v>
      </c>
    </row>
    <row r="166" ht="15.75">
      <c r="A166" s="25"/>
      <c r="B166" s="26"/>
      <c r="C166" s="27"/>
      <c r="D166" s="108" t="s">
        <v>28</v>
      </c>
      <c r="E166" s="118" t="s">
        <v>94</v>
      </c>
      <c r="F166" s="98">
        <v>200</v>
      </c>
      <c r="G166" s="144">
        <v>11.64</v>
      </c>
      <c r="H166" s="100">
        <v>15.6</v>
      </c>
      <c r="I166" s="100">
        <v>14.8</v>
      </c>
      <c r="J166" s="100">
        <v>372.8</v>
      </c>
      <c r="K166" s="186" t="s">
        <v>77</v>
      </c>
      <c r="L166" s="211">
        <v>109.1</v>
      </c>
    </row>
    <row r="167" ht="18.75">
      <c r="A167" s="25"/>
      <c r="B167" s="26"/>
      <c r="C167" s="27"/>
      <c r="D167" s="108" t="s">
        <v>30</v>
      </c>
      <c r="E167" s="97" t="s">
        <v>87</v>
      </c>
      <c r="F167" s="98">
        <v>200</v>
      </c>
      <c r="G167" s="100">
        <v>0.14</v>
      </c>
      <c r="H167" s="100">
        <v>0.1</v>
      </c>
      <c r="I167" s="100">
        <v>21.64</v>
      </c>
      <c r="J167" s="100">
        <v>83.96262000000002</v>
      </c>
      <c r="K167" s="113" t="str">
        <f>"11/52"</f>
        <v>11/52</v>
      </c>
      <c r="L167" s="159">
        <v>19.66</v>
      </c>
    </row>
    <row r="168" ht="18.75">
      <c r="A168" s="25"/>
      <c r="B168" s="26"/>
      <c r="C168" s="27"/>
      <c r="D168" s="108" t="s">
        <v>31</v>
      </c>
      <c r="E168" s="143" t="s">
        <v>46</v>
      </c>
      <c r="F168" s="98">
        <v>40</v>
      </c>
      <c r="G168" s="115">
        <v>2.64</v>
      </c>
      <c r="H168" s="115">
        <v>0.48</v>
      </c>
      <c r="I168" s="115">
        <v>16.68</v>
      </c>
      <c r="J168" s="115">
        <v>77.352</v>
      </c>
      <c r="K168" s="111"/>
      <c r="L168" s="159">
        <v>3.6</v>
      </c>
    </row>
    <row r="169" ht="18.75">
      <c r="A169" s="25"/>
      <c r="B169" s="26"/>
      <c r="C169" s="27"/>
      <c r="D169" s="108" t="s">
        <v>32</v>
      </c>
      <c r="E169" s="145" t="s">
        <v>83</v>
      </c>
      <c r="F169" s="98">
        <v>40</v>
      </c>
      <c r="G169" s="115">
        <v>2.64</v>
      </c>
      <c r="H169" s="115">
        <v>0.48</v>
      </c>
      <c r="I169" s="115">
        <v>16.68</v>
      </c>
      <c r="J169" s="115">
        <v>77.352</v>
      </c>
      <c r="K169" s="111"/>
      <c r="L169" s="159">
        <v>3.6</v>
      </c>
    </row>
    <row r="170" ht="15.75">
      <c r="A170" s="25"/>
      <c r="B170" s="26"/>
      <c r="C170" s="27"/>
      <c r="D170" s="28" t="s">
        <v>72</v>
      </c>
      <c r="E170" s="31"/>
      <c r="F170" s="29"/>
      <c r="G170" s="29"/>
      <c r="H170" s="29"/>
      <c r="I170" s="29"/>
      <c r="J170" s="29"/>
      <c r="K170" s="32"/>
      <c r="L170" s="106"/>
    </row>
    <row r="171" ht="15.75">
      <c r="A171" s="25"/>
      <c r="B171" s="26"/>
      <c r="C171" s="27"/>
      <c r="D171" s="28"/>
      <c r="E171" s="34"/>
      <c r="F171" s="29"/>
      <c r="G171" s="29"/>
      <c r="H171" s="29"/>
      <c r="I171" s="29"/>
      <c r="J171" s="29"/>
      <c r="K171" s="32"/>
      <c r="L171" s="3"/>
    </row>
    <row r="172" ht="16.5">
      <c r="A172" s="25"/>
      <c r="B172" s="26"/>
      <c r="C172" s="27"/>
      <c r="D172" s="51" t="s">
        <v>33</v>
      </c>
      <c r="E172" s="52"/>
      <c r="F172" s="53">
        <v>810</v>
      </c>
      <c r="G172" s="70">
        <f>G164+G165+G166+G167+G168+G169</f>
        <v>26.76</v>
      </c>
      <c r="H172" s="70">
        <f>H164+H165+H166+H167+H168+H169</f>
        <v>28.200000000000003</v>
      </c>
      <c r="I172" s="70">
        <f>I164+I165+I166+I1679+I167+I168+I169</f>
        <v>130.6</v>
      </c>
      <c r="J172" s="70">
        <f>J164+J165+J166+J167+J168+J169</f>
        <v>864.5087837833333</v>
      </c>
      <c r="K172" s="54"/>
      <c r="L172" s="5">
        <f>SUM(L164:L171)</f>
        <v>224.26999999999998</v>
      </c>
    </row>
    <row r="173" ht="16.5">
      <c r="A173" s="55">
        <f>A156</f>
        <v>2</v>
      </c>
      <c r="B173" s="56">
        <f>B156</f>
        <v>4</v>
      </c>
      <c r="C173" s="221" t="s">
        <v>4</v>
      </c>
      <c r="D173" s="222"/>
      <c r="E173" s="71"/>
      <c r="F173" s="72">
        <f>F163+F172</f>
        <v>1370</v>
      </c>
      <c r="G173" s="91">
        <f>G163+G172</f>
        <v>46.43</v>
      </c>
      <c r="H173" s="91">
        <f>H163+H172</f>
        <v>47.67</v>
      </c>
      <c r="I173" s="91">
        <f>I163+I172</f>
        <v>205.24</v>
      </c>
      <c r="J173" s="91">
        <f>J163+J172</f>
        <v>1411.9968877833332</v>
      </c>
      <c r="K173" s="82"/>
      <c r="L173" s="208">
        <f>L163+L172</f>
        <v>373.78999999999996</v>
      </c>
    </row>
    <row r="174" ht="31.5">
      <c r="A174" s="21">
        <v>2</v>
      </c>
      <c r="B174" s="22">
        <v>5</v>
      </c>
      <c r="C174" s="23" t="s">
        <v>20</v>
      </c>
      <c r="D174" s="120" t="s">
        <v>21</v>
      </c>
      <c r="E174" s="203" t="s">
        <v>95</v>
      </c>
      <c r="F174" s="95">
        <v>210</v>
      </c>
      <c r="G174" s="96">
        <v>5.98</v>
      </c>
      <c r="H174" s="96">
        <v>6.2</v>
      </c>
      <c r="I174" s="96">
        <v>31.04</v>
      </c>
      <c r="J174" s="96">
        <v>233.129166308</v>
      </c>
      <c r="K174" s="113" t="str">
        <f>"2/61/1"</f>
        <v>2/61/1</v>
      </c>
      <c r="L174" s="104">
        <v>55.52</v>
      </c>
    </row>
    <row r="175" ht="31.5">
      <c r="A175" s="25"/>
      <c r="B175" s="26"/>
      <c r="C175" s="27"/>
      <c r="D175" s="117"/>
      <c r="E175" s="114" t="s">
        <v>53</v>
      </c>
      <c r="F175" s="98">
        <v>40</v>
      </c>
      <c r="G175" s="99">
        <v>5.14</v>
      </c>
      <c r="H175" s="99">
        <v>11.15</v>
      </c>
      <c r="I175" s="99">
        <v>10.28</v>
      </c>
      <c r="J175" s="99">
        <v>148.50528</v>
      </c>
      <c r="K175" s="111" t="s">
        <v>54</v>
      </c>
      <c r="L175" s="105">
        <v>48.5</v>
      </c>
    </row>
    <row r="176" ht="15.75">
      <c r="A176" s="25"/>
      <c r="B176" s="26"/>
      <c r="C176" s="27"/>
      <c r="D176" s="108" t="s">
        <v>22</v>
      </c>
      <c r="E176" s="97" t="s">
        <v>62</v>
      </c>
      <c r="F176" s="98">
        <v>200</v>
      </c>
      <c r="G176" s="146">
        <v>1.39</v>
      </c>
      <c r="H176" s="146">
        <v>1.1</v>
      </c>
      <c r="I176" s="146">
        <v>16.65</v>
      </c>
      <c r="J176" s="146">
        <v>78.951669736</v>
      </c>
      <c r="K176" s="113" t="str">
        <f>"11/59"</f>
        <v>11/59</v>
      </c>
      <c r="L176" s="105">
        <v>24.16</v>
      </c>
    </row>
    <row r="177" ht="15.75">
      <c r="A177" s="25"/>
      <c r="B177" s="26"/>
      <c r="C177" s="27"/>
      <c r="D177" s="108" t="s">
        <v>23</v>
      </c>
      <c r="E177" s="121" t="s">
        <v>83</v>
      </c>
      <c r="F177" s="98">
        <v>20</v>
      </c>
      <c r="G177" s="98">
        <v>1.32</v>
      </c>
      <c r="H177" s="115">
        <v>0.24</v>
      </c>
      <c r="I177" s="115">
        <v>8.34</v>
      </c>
      <c r="J177" s="115">
        <v>38.676</v>
      </c>
      <c r="K177" s="111"/>
      <c r="L177" s="105">
        <v>1.8</v>
      </c>
    </row>
    <row r="178" ht="15.75">
      <c r="A178" s="25"/>
      <c r="B178" s="26"/>
      <c r="C178" s="27"/>
      <c r="D178" s="108" t="s">
        <v>24</v>
      </c>
      <c r="E178" s="102"/>
      <c r="F178" s="98"/>
      <c r="G178" s="98"/>
      <c r="H178" s="98"/>
      <c r="I178" s="98"/>
      <c r="J178" s="98"/>
      <c r="K178" s="111"/>
      <c r="L178" s="3"/>
    </row>
    <row r="179" ht="15.75">
      <c r="A179" s="25"/>
      <c r="B179" s="26"/>
      <c r="C179" s="27"/>
      <c r="D179" s="117" t="s">
        <v>72</v>
      </c>
      <c r="E179" s="94" t="s">
        <v>40</v>
      </c>
      <c r="F179" s="98">
        <v>30</v>
      </c>
      <c r="G179" s="122">
        <v>0.14</v>
      </c>
      <c r="H179" s="98">
        <v>9E-2</v>
      </c>
      <c r="I179" s="122">
        <v>9.2</v>
      </c>
      <c r="J179" s="122">
        <v>36.14400750000001</v>
      </c>
      <c r="K179" s="137" t="str">
        <f>"11/51"</f>
        <v>11/51</v>
      </c>
      <c r="L179" s="105">
        <v>19.54</v>
      </c>
    </row>
    <row r="180" ht="15.75">
      <c r="A180" s="25"/>
      <c r="B180" s="26"/>
      <c r="C180" s="27"/>
      <c r="D180" s="28"/>
      <c r="E180" s="34"/>
      <c r="F180" s="29"/>
      <c r="G180" s="29"/>
      <c r="H180" s="29"/>
      <c r="I180" s="29"/>
      <c r="J180" s="29"/>
      <c r="K180" s="32"/>
      <c r="L180" s="3"/>
    </row>
    <row r="181" customHeight="1" ht="15.75">
      <c r="A181" s="35"/>
      <c r="B181" s="36"/>
      <c r="C181" s="37"/>
      <c r="D181" s="38" t="s">
        <v>33</v>
      </c>
      <c r="E181" s="39"/>
      <c r="F181" s="40">
        <f>SUM(F174:F180)</f>
        <v>500</v>
      </c>
      <c r="G181" s="74">
        <f>G174+G175+G176+G177+G179</f>
        <v>13.970000000000002</v>
      </c>
      <c r="H181" s="74">
        <f>H174+H175+H176+H177+H179</f>
        <v>18.78</v>
      </c>
      <c r="I181" s="74">
        <f>I174+I175+I176+I177+I179</f>
        <v>75.51</v>
      </c>
      <c r="J181" s="74">
        <f>J174+J175+J176+J177+J179</f>
        <v>535.406123544</v>
      </c>
      <c r="K181" s="42"/>
      <c r="L181" s="4">
        <f>SUM(L174:L180)</f>
        <v>149.52</v>
      </c>
    </row>
    <row r="182" ht="18.75">
      <c r="A182" s="43">
        <f>A174</f>
        <v>2</v>
      </c>
      <c r="B182" s="44">
        <f>B174</f>
        <v>5</v>
      </c>
      <c r="C182" s="45" t="s">
        <v>25</v>
      </c>
      <c r="D182" s="108" t="s">
        <v>26</v>
      </c>
      <c r="E182" s="135" t="s">
        <v>79</v>
      </c>
      <c r="F182" s="98">
        <v>80</v>
      </c>
      <c r="G182" s="96">
        <v>0.95</v>
      </c>
      <c r="H182" s="96">
        <v>4.8</v>
      </c>
      <c r="I182" s="96">
        <v>3.44</v>
      </c>
      <c r="J182" s="96">
        <v>63.2</v>
      </c>
      <c r="K182" s="139" t="str">
        <f>"7/83"</f>
        <v>7/83</v>
      </c>
      <c r="L182" s="158">
        <v>21.27</v>
      </c>
    </row>
    <row r="183" ht="18.75">
      <c r="A183" s="25"/>
      <c r="B183" s="26"/>
      <c r="C183" s="27"/>
      <c r="D183" s="108" t="s">
        <v>27</v>
      </c>
      <c r="E183" s="94" t="s">
        <v>116</v>
      </c>
      <c r="F183" s="122" t="str">
        <f>"250"</f>
        <v>250</v>
      </c>
      <c r="G183" s="100">
        <v>10.44</v>
      </c>
      <c r="H183" s="100">
        <v>7.77</v>
      </c>
      <c r="I183" s="100">
        <v>45.16</v>
      </c>
      <c r="J183" s="100">
        <v>208</v>
      </c>
      <c r="K183" s="111" t="str">
        <f>"6/75"</f>
        <v>6/75</v>
      </c>
      <c r="L183" s="159">
        <v>50</v>
      </c>
    </row>
    <row r="184" customHeight="1" ht="25.5">
      <c r="A184" s="25"/>
      <c r="B184" s="26"/>
      <c r="C184" s="27"/>
      <c r="D184" s="108" t="s">
        <v>28</v>
      </c>
      <c r="E184" s="94" t="s">
        <v>96</v>
      </c>
      <c r="F184" s="123">
        <v>90</v>
      </c>
      <c r="G184" s="133">
        <v>11.67</v>
      </c>
      <c r="H184" s="133">
        <v>16.98</v>
      </c>
      <c r="I184" s="99">
        <v>11.12</v>
      </c>
      <c r="J184" s="99">
        <v>262</v>
      </c>
      <c r="K184" s="204" t="str">
        <f>"8/26"</f>
        <v>8/26</v>
      </c>
      <c r="L184" s="210">
        <v>106.4</v>
      </c>
    </row>
    <row r="185" ht="31.5">
      <c r="A185" s="25"/>
      <c r="B185" s="26"/>
      <c r="C185" s="27"/>
      <c r="D185" s="108" t="s">
        <v>29</v>
      </c>
      <c r="E185" s="94" t="s">
        <v>78</v>
      </c>
      <c r="F185" s="98">
        <v>150</v>
      </c>
      <c r="G185" s="100">
        <v>5.65</v>
      </c>
      <c r="H185" s="100">
        <v>4.07</v>
      </c>
      <c r="I185" s="100">
        <v>35.42</v>
      </c>
      <c r="J185" s="100">
        <v>200.43623250000005</v>
      </c>
      <c r="K185" s="204" t="str">
        <f>"5/54"</f>
        <v>5/54</v>
      </c>
      <c r="L185" s="159">
        <v>21.28</v>
      </c>
    </row>
    <row r="186" ht="18.75">
      <c r="A186" s="25"/>
      <c r="B186" s="26"/>
      <c r="C186" s="27"/>
      <c r="D186" s="108" t="s">
        <v>30</v>
      </c>
      <c r="E186" s="114" t="s">
        <v>69</v>
      </c>
      <c r="F186" s="98">
        <v>200</v>
      </c>
      <c r="G186" s="98">
        <v>0</v>
      </c>
      <c r="H186" s="98">
        <v>0</v>
      </c>
      <c r="I186" s="138">
        <v>18.63</v>
      </c>
      <c r="J186" s="138">
        <v>71.52721</v>
      </c>
      <c r="K186" s="111" t="s">
        <v>82</v>
      </c>
      <c r="L186" s="159">
        <v>19.92</v>
      </c>
    </row>
    <row r="187" ht="18.75">
      <c r="A187" s="25"/>
      <c r="B187" s="26"/>
      <c r="C187" s="27"/>
      <c r="D187" s="108" t="s">
        <v>31</v>
      </c>
      <c r="E187" s="114" t="s">
        <v>46</v>
      </c>
      <c r="F187" s="98">
        <v>20</v>
      </c>
      <c r="G187" s="116">
        <v>1.32</v>
      </c>
      <c r="H187" s="116">
        <v>0.24</v>
      </c>
      <c r="I187" s="116">
        <v>8.34</v>
      </c>
      <c r="J187" s="116">
        <v>38.676</v>
      </c>
      <c r="K187" s="111"/>
      <c r="L187" s="159">
        <v>1.8</v>
      </c>
    </row>
    <row r="188" ht="18.75">
      <c r="A188" s="25"/>
      <c r="B188" s="26"/>
      <c r="C188" s="27"/>
      <c r="D188" s="108" t="s">
        <v>32</v>
      </c>
      <c r="E188" s="121" t="s">
        <v>83</v>
      </c>
      <c r="F188" s="98">
        <v>40</v>
      </c>
      <c r="G188" s="115">
        <v>2.64</v>
      </c>
      <c r="H188" s="115">
        <v>0.48</v>
      </c>
      <c r="I188" s="115">
        <v>16.68</v>
      </c>
      <c r="J188" s="115">
        <v>77.352</v>
      </c>
      <c r="K188" s="111"/>
      <c r="L188" s="159">
        <v>3.6</v>
      </c>
    </row>
    <row r="189" ht="15.75">
      <c r="A189" s="25"/>
      <c r="B189" s="26"/>
      <c r="C189" s="27"/>
      <c r="D189" s="117"/>
      <c r="E189" s="102"/>
      <c r="F189" s="98"/>
      <c r="G189" s="98"/>
      <c r="H189" s="98"/>
      <c r="I189" s="98"/>
      <c r="J189" s="98"/>
      <c r="K189" s="111"/>
      <c r="L189" s="205"/>
    </row>
    <row r="190" ht="15.75">
      <c r="A190" s="25"/>
      <c r="B190" s="26"/>
      <c r="C190" s="27"/>
      <c r="D190" s="12"/>
      <c r="E190" s="34"/>
      <c r="F190" s="29"/>
      <c r="G190" s="29"/>
      <c r="H190" s="29"/>
      <c r="I190" s="29"/>
      <c r="J190" s="29"/>
      <c r="K190" s="32"/>
      <c r="L190" s="205"/>
    </row>
    <row r="191" ht="16.5">
      <c r="A191" s="25"/>
      <c r="B191" s="26"/>
      <c r="C191" s="27"/>
      <c r="D191" s="51" t="s">
        <v>33</v>
      </c>
      <c r="E191" s="52"/>
      <c r="F191" s="53">
        <v>830</v>
      </c>
      <c r="G191" s="70">
        <f>G182+G183+G184+G185+G186+G187+G188</f>
        <v>32.67</v>
      </c>
      <c r="H191" s="70">
        <f>H182+H183+H184+H185+H186+H187+H188</f>
        <v>34.34</v>
      </c>
      <c r="I191" s="70">
        <f>I182+I183+I184+I185+I186+I187+I188</f>
        <v>138.79</v>
      </c>
      <c r="J191" s="70">
        <f>J182+J183+J184+J185+J186+J187+J188</f>
        <v>921.1914425000001</v>
      </c>
      <c r="K191" s="54"/>
      <c r="L191" s="5">
        <f>SUM(L182:L190)</f>
        <v>224.27</v>
      </c>
    </row>
    <row r="192" ht="16.5">
      <c r="A192" s="55">
        <f>A174</f>
        <v>2</v>
      </c>
      <c r="B192" s="56">
        <f>B174</f>
        <v>5</v>
      </c>
      <c r="C192" s="219" t="s">
        <v>4</v>
      </c>
      <c r="D192" s="220"/>
      <c r="E192" s="57"/>
      <c r="F192" s="58">
        <v>1330</v>
      </c>
      <c r="G192" s="87">
        <f>G181+G191</f>
        <v>46.64</v>
      </c>
      <c r="H192" s="87">
        <f>H191+H181</f>
        <v>53.120000000000005</v>
      </c>
      <c r="I192" s="87">
        <f>I191+I181</f>
        <v>214.3</v>
      </c>
      <c r="J192" s="87">
        <f>J191+J181</f>
        <v>1456.5975660440001</v>
      </c>
      <c r="K192" s="79"/>
      <c r="L192" s="84"/>
    </row>
    <row r="193" customHeight="1" ht="17.25">
      <c r="A193" s="75"/>
      <c r="B193" s="76"/>
      <c r="C193" s="223" t="s">
        <v>5</v>
      </c>
      <c r="D193" s="223"/>
      <c r="E193" s="223"/>
      <c r="F193" s="77">
        <f>(F24+F43+F62+F80+F98+F117+F136+F155+F173+F192)/(IF(F24=0,0,1)+IF(F43=0,0,1)+IF(F62=0,0,1)+IF(F80=0,0,1)+IF(F98=0,0,1)+IF(F117=0,0,1)+IF(F136=0,0,1)+IF(F155=0,0,1)+IF(F173=0,0,1)+IF(F192=0,0,1))</f>
        <v>1361</v>
      </c>
      <c r="G193" s="78">
        <f>(G24+G43+G62+G80+G98+G117+G136+G155+G173+G192)/(IF(G24=0,0,1)+IF(G43=0,0,1)+IF(G62=0,0,1)+IF(G80=0,0,1)+IF(G98=0,0,1)+IF(G117=0,0,1)+IF(G136=0,0,1)+IF(G155=0,0,1)+IF(G173=0,0,1)+IF(G192=0,0,1))</f>
        <v>46.959496240601496</v>
      </c>
      <c r="H193" s="78">
        <f>(H24+H43+H62+H80+H98+H117+H136+H155+H173+H192)/(IF(H24=0,0,1)+IF(H43=0,0,1)+IF(H62=0,0,1)+IF(H80=0,0,1)+IF(H98=0,0,1)+IF(H117=0,0,1)+IF(H136=0,0,1)+IF(H155=0,0,1)+IF(H173=0,0,1)+IF(H192=0,0,1))</f>
        <v>51.98309022556391</v>
      </c>
      <c r="I193" s="77">
        <f>(I24+I43+I62+I80+I98+I117+I136+I155+I173+I192)/(IF(I24=0,0,1)+IF(I43=0,0,1)+IF(I62=0,0,1)+IF(I80=0,0,1)+IF(I98=0,0,1)+IF(I117=0,0,1)+IF(I136=0,0,1)+IF(I155=0,0,1)+IF(I173=0,0,1)+IF(I192=0,0,1))</f>
        <v>211.7371353383459</v>
      </c>
      <c r="J193" s="77">
        <f>(J24+J43+J62+J80+J98+J117+J136+J155+J173+J192)/(IF(J24=0,0,1)+IF(J43=0,0,1)+IF(J62=0,0,1)+IF(J80=0,0,1)+IF(J98=0,0,1)+IF(J117=0,0,1)+IF(J136=0,0,1)+IF(J155=0,0,1)+IF(J173=0,0,1)+IF(J192=0,0,1))</f>
        <v>1459.0050862582907</v>
      </c>
      <c r="K193" s="83"/>
      <c r="L193" s="85"/>
    </row>
    <row r="194" ht="15.75">
      <c r="A194" s="7"/>
      <c r="B194" s="7"/>
      <c r="C194" s="6"/>
      <c r="D194" s="6"/>
      <c r="E194" s="7"/>
      <c r="F194" s="7"/>
      <c r="G194" s="7"/>
      <c r="H194" s="7"/>
      <c r="I194" s="7"/>
      <c r="J194" s="7"/>
      <c r="K194" s="7"/>
      <c r="L194" s="7"/>
    </row>
    <row r="195" ht="15.75">
      <c r="A195" s="7"/>
      <c r="B195" s="7"/>
      <c r="C195" s="6"/>
      <c r="D195" s="6"/>
      <c r="E195" s="7"/>
      <c r="F195" s="7"/>
      <c r="G195" s="7"/>
      <c r="H195" s="7"/>
      <c r="I195" s="7"/>
      <c r="J195" s="7"/>
      <c r="K195" s="7"/>
      <c r="L195" s="7"/>
    </row>
  </sheetData>
  <mergeCells count="14">
    <mergeCell ref="C1:E1"/>
    <mergeCell ref="H1:K1"/>
    <mergeCell ref="H2:K2"/>
    <mergeCell ref="C24:D24"/>
    <mergeCell ref="C43:D43"/>
    <mergeCell ref="C62:D62"/>
    <mergeCell ref="C80:D80"/>
    <mergeCell ref="C98:D98"/>
    <mergeCell ref="C117:D117"/>
    <mergeCell ref="C136:D136"/>
    <mergeCell ref="C155:D155"/>
    <mergeCell ref="C173:D173"/>
    <mergeCell ref="C192:D192"/>
    <mergeCell ref="C193:E19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C3D0-6ED7-4215-B3BA-F167CD5FF750}">
  <dimension ref="A1:L195"/>
  <sheetViews>
    <sheetView zoomScale="80" zoomScaleNormal="80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P126" sqref="P126" activeCellId="0"/>
    </sheetView>
  </sheetViews>
  <sheetFormatPr defaultRowHeight="12.75" x14ac:dyDescent="0.2" outlineLevelRow="0" defaultColWidth="9.140625" outlineLevelCol="0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19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2" width="9.140625" style="193"/>
    <col min="13" max="16384" width="9.140625" style="2"/>
  </cols>
  <sheetData>
    <row r="1" ht="15.75">
      <c r="A1" s="6" t="s">
        <v>7</v>
      </c>
      <c r="B1" s="7"/>
      <c r="C1" s="216" t="s">
        <v>138</v>
      </c>
      <c r="D1" s="217"/>
      <c r="E1" s="217"/>
      <c r="F1" s="147" t="s">
        <v>16</v>
      </c>
      <c r="G1" s="7" t="s">
        <v>17</v>
      </c>
      <c r="H1" s="218" t="s">
        <v>136</v>
      </c>
      <c r="I1" s="218"/>
      <c r="J1" s="218"/>
      <c r="K1" s="218"/>
      <c r="L1" s="148"/>
    </row>
    <row r="2" ht="15.75">
      <c r="A2" s="9" t="s">
        <v>6</v>
      </c>
      <c r="B2" s="7"/>
      <c r="C2" s="7"/>
      <c r="D2" s="6"/>
      <c r="E2" s="7"/>
      <c r="F2" s="149"/>
      <c r="G2" s="7" t="s">
        <v>18</v>
      </c>
      <c r="H2" s="218" t="s">
        <v>137</v>
      </c>
      <c r="I2" s="218"/>
      <c r="J2" s="218"/>
      <c r="K2" s="218"/>
      <c r="L2" s="148"/>
    </row>
    <row r="3" customHeight="1" ht="17.25">
      <c r="A3" s="10" t="s">
        <v>8</v>
      </c>
      <c r="B3" s="7"/>
      <c r="C3" s="7"/>
      <c r="D3" s="11"/>
      <c r="E3" s="12" t="s">
        <v>97</v>
      </c>
      <c r="F3" s="149"/>
      <c r="G3" s="7" t="s">
        <v>19</v>
      </c>
      <c r="H3" s="13">
        <v>12</v>
      </c>
      <c r="I3" s="13">
        <v>1</v>
      </c>
      <c r="J3" s="14">
        <v>2026</v>
      </c>
      <c r="K3" s="6"/>
      <c r="L3" s="148"/>
    </row>
    <row r="4" ht="16.5">
      <c r="A4" s="7"/>
      <c r="B4" s="7"/>
      <c r="C4" s="7"/>
      <c r="D4" s="10"/>
      <c r="E4" s="7"/>
      <c r="F4" s="149"/>
      <c r="G4" s="7"/>
      <c r="H4" s="16" t="s">
        <v>36</v>
      </c>
      <c r="I4" s="16" t="s">
        <v>37</v>
      </c>
      <c r="J4" s="16" t="s">
        <v>38</v>
      </c>
      <c r="K4" s="7"/>
      <c r="L4" s="148"/>
    </row>
    <row r="5" ht="48">
      <c r="A5" s="17" t="s">
        <v>14</v>
      </c>
      <c r="B5" s="18" t="s">
        <v>15</v>
      </c>
      <c r="C5" s="93" t="s">
        <v>0</v>
      </c>
      <c r="D5" s="93" t="s">
        <v>13</v>
      </c>
      <c r="E5" s="93" t="s">
        <v>12</v>
      </c>
      <c r="F5" s="150" t="s">
        <v>34</v>
      </c>
      <c r="G5" s="93" t="s">
        <v>1</v>
      </c>
      <c r="H5" s="93" t="s">
        <v>2</v>
      </c>
      <c r="I5" s="93" t="s">
        <v>3</v>
      </c>
      <c r="J5" s="93" t="s">
        <v>10</v>
      </c>
      <c r="K5" s="20" t="s">
        <v>11</v>
      </c>
      <c r="L5" s="151" t="s">
        <v>35</v>
      </c>
    </row>
    <row r="6" ht="32.25">
      <c r="A6" s="21">
        <v>1</v>
      </c>
      <c r="B6" s="22">
        <v>1</v>
      </c>
      <c r="C6" s="23" t="s">
        <v>20</v>
      </c>
      <c r="D6" s="120" t="s">
        <v>21</v>
      </c>
      <c r="E6" s="94" t="s">
        <v>73</v>
      </c>
      <c r="F6" s="95">
        <v>250</v>
      </c>
      <c r="G6" s="96">
        <v>9.78</v>
      </c>
      <c r="H6" s="96">
        <v>9.98</v>
      </c>
      <c r="I6" s="96">
        <v>43.1</v>
      </c>
      <c r="J6" s="96">
        <v>291.27275999999995</v>
      </c>
      <c r="K6" s="137" t="str">
        <f>"2/71"</f>
        <v>2/71</v>
      </c>
      <c r="L6" s="152">
        <v>64.45</v>
      </c>
    </row>
    <row r="7" ht="30">
      <c r="A7" s="25"/>
      <c r="B7" s="26"/>
      <c r="C7" s="27"/>
      <c r="D7" s="117"/>
      <c r="E7" s="97" t="s">
        <v>99</v>
      </c>
      <c r="F7" s="98">
        <v>45</v>
      </c>
      <c r="G7" s="99">
        <v>4.98</v>
      </c>
      <c r="H7" s="99">
        <v>11.6</v>
      </c>
      <c r="I7" s="99">
        <v>10.28</v>
      </c>
      <c r="J7" s="99">
        <v>166.35598000000002</v>
      </c>
      <c r="K7" s="137" t="str">
        <f>"1/51"</f>
        <v>1/51</v>
      </c>
      <c r="L7" s="152">
        <v>66.39</v>
      </c>
    </row>
    <row r="8" ht="15.75">
      <c r="A8" s="25"/>
      <c r="B8" s="26"/>
      <c r="C8" s="27"/>
      <c r="D8" s="108" t="s">
        <v>22</v>
      </c>
      <c r="E8" s="97" t="s">
        <v>51</v>
      </c>
      <c r="F8" s="99" t="str">
        <f>"200"</f>
        <v>200</v>
      </c>
      <c r="G8" s="99">
        <v>3.64</v>
      </c>
      <c r="H8" s="99">
        <v>2.73</v>
      </c>
      <c r="I8" s="99">
        <v>24.19</v>
      </c>
      <c r="J8" s="99">
        <v>129.569048</v>
      </c>
      <c r="K8" s="111" t="s">
        <v>52</v>
      </c>
      <c r="L8" s="154">
        <v>14.85</v>
      </c>
    </row>
    <row r="9" ht="15.75">
      <c r="A9" s="25"/>
      <c r="B9" s="26"/>
      <c r="C9" s="27"/>
      <c r="D9" s="108" t="s">
        <v>23</v>
      </c>
      <c r="E9" s="101" t="s">
        <v>83</v>
      </c>
      <c r="F9" s="98">
        <v>30</v>
      </c>
      <c r="G9" s="116"/>
      <c r="H9" s="116"/>
      <c r="I9" s="116"/>
      <c r="J9" s="116"/>
      <c r="K9" s="111"/>
      <c r="L9" s="154">
        <v>2.7</v>
      </c>
    </row>
    <row r="10" ht="15.75">
      <c r="A10" s="25"/>
      <c r="B10" s="26"/>
      <c r="C10" s="27"/>
      <c r="D10" s="108" t="s">
        <v>24</v>
      </c>
      <c r="E10" s="102"/>
      <c r="F10" s="98"/>
      <c r="G10" s="98"/>
      <c r="H10" s="98"/>
      <c r="I10" s="98"/>
      <c r="J10" s="98"/>
      <c r="K10" s="111"/>
      <c r="L10" s="155"/>
    </row>
    <row r="11" ht="15.75">
      <c r="A11" s="25"/>
      <c r="B11" s="26"/>
      <c r="C11" s="27"/>
      <c r="D11" s="117" t="s">
        <v>72</v>
      </c>
      <c r="E11" s="212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213" t="str">
        <f>"12/8"</f>
        <v>12/8</v>
      </c>
      <c r="L11" s="153">
        <v>28.55</v>
      </c>
    </row>
    <row r="12" ht="15.75">
      <c r="A12" s="25"/>
      <c r="B12" s="26"/>
      <c r="C12" s="27"/>
      <c r="D12" s="28"/>
      <c r="E12" s="34"/>
      <c r="F12" s="98"/>
      <c r="G12" s="29"/>
      <c r="H12" s="29"/>
      <c r="I12" s="29"/>
      <c r="J12" s="29"/>
      <c r="K12" s="32"/>
      <c r="L12" s="155"/>
    </row>
    <row r="13" ht="15.75">
      <c r="A13" s="35"/>
      <c r="B13" s="36"/>
      <c r="C13" s="37"/>
      <c r="D13" s="38" t="s">
        <v>33</v>
      </c>
      <c r="E13" s="39"/>
      <c r="F13" s="195">
        <f>F6+F7+F8+F9+F11</f>
        <v>565</v>
      </c>
      <c r="G13" s="74">
        <f>G6+G7+G8+G9+G11</f>
        <v>18.56</v>
      </c>
      <c r="H13" s="74">
        <f>H6+H7+H8+H9+H11</f>
        <v>24.31</v>
      </c>
      <c r="I13" s="74">
        <f>I6+I7+I8+I9+I11</f>
        <v>88.73</v>
      </c>
      <c r="J13" s="41">
        <f>J6+J7+J8+J9+J11</f>
        <v>631.9977879999999</v>
      </c>
      <c r="K13" s="42"/>
      <c r="L13" s="157">
        <f>SUM(L6:L12)</f>
        <v>176.94</v>
      </c>
    </row>
    <row r="14" ht="31.5">
      <c r="A14" s="43">
        <f>A6</f>
        <v>1</v>
      </c>
      <c r="B14" s="44">
        <f>B6</f>
        <v>1</v>
      </c>
      <c r="C14" s="45" t="s">
        <v>25</v>
      </c>
      <c r="D14" s="30" t="s">
        <v>26</v>
      </c>
      <c r="E14" s="94" t="s">
        <v>102</v>
      </c>
      <c r="F14" s="194">
        <v>100</v>
      </c>
      <c r="G14" s="100">
        <v>1.64</v>
      </c>
      <c r="H14" s="100">
        <v>5</v>
      </c>
      <c r="I14" s="100">
        <v>9.55</v>
      </c>
      <c r="J14" s="100">
        <v>87.43</v>
      </c>
      <c r="K14" s="110" t="str">
        <f>"7/14"</f>
        <v>7/14</v>
      </c>
      <c r="L14" s="158">
        <v>68.18</v>
      </c>
    </row>
    <row r="15" ht="18.75">
      <c r="A15" s="25"/>
      <c r="B15" s="26"/>
      <c r="C15" s="27"/>
      <c r="D15" s="30" t="s">
        <v>27</v>
      </c>
      <c r="E15" s="94" t="s">
        <v>63</v>
      </c>
      <c r="F15" s="99" t="str">
        <f>"250"</f>
        <v>250</v>
      </c>
      <c r="G15" s="99">
        <v>12.44</v>
      </c>
      <c r="H15" s="99">
        <v>12.3</v>
      </c>
      <c r="I15" s="99">
        <v>25.16</v>
      </c>
      <c r="J15" s="99">
        <v>208</v>
      </c>
      <c r="K15" s="111" t="s">
        <v>129</v>
      </c>
      <c r="L15" s="159">
        <v>50</v>
      </c>
    </row>
    <row r="16" ht="18.75">
      <c r="A16" s="25"/>
      <c r="B16" s="26"/>
      <c r="C16" s="27"/>
      <c r="D16" s="30" t="s">
        <v>28</v>
      </c>
      <c r="E16" s="112" t="s">
        <v>84</v>
      </c>
      <c r="F16" s="160">
        <v>100</v>
      </c>
      <c r="G16" s="96">
        <v>13.9</v>
      </c>
      <c r="H16" s="96">
        <v>14.7</v>
      </c>
      <c r="I16" s="96">
        <v>28.6</v>
      </c>
      <c r="J16" s="96">
        <v>309</v>
      </c>
      <c r="K16" s="113" t="str">
        <f>"8/84"</f>
        <v>8/84</v>
      </c>
      <c r="L16" s="161">
        <v>77.64</v>
      </c>
    </row>
    <row r="17" ht="18.75">
      <c r="A17" s="25"/>
      <c r="B17" s="26"/>
      <c r="C17" s="27"/>
      <c r="D17" s="30" t="s">
        <v>29</v>
      </c>
      <c r="E17" s="114" t="s">
        <v>43</v>
      </c>
      <c r="F17" s="99" t="str">
        <f>"180"</f>
        <v>180</v>
      </c>
      <c r="G17" s="100">
        <v>3.58</v>
      </c>
      <c r="H17" s="100">
        <v>4.8</v>
      </c>
      <c r="I17" s="100">
        <v>29.44</v>
      </c>
      <c r="J17" s="100">
        <v>173.79395459999998</v>
      </c>
      <c r="K17" s="113" t="str">
        <f>"5/54"</f>
        <v>5/54</v>
      </c>
      <c r="L17" s="161">
        <v>40.22</v>
      </c>
    </row>
    <row r="18" ht="18.75">
      <c r="A18" s="25"/>
      <c r="B18" s="26"/>
      <c r="C18" s="27"/>
      <c r="D18" s="30" t="s">
        <v>30</v>
      </c>
      <c r="E18" s="97" t="s">
        <v>85</v>
      </c>
      <c r="F18" s="100" t="s">
        <v>98</v>
      </c>
      <c r="G18" s="100">
        <v>0.18</v>
      </c>
      <c r="H18" s="100">
        <v>5E-2</v>
      </c>
      <c r="I18" s="100">
        <v>9.63</v>
      </c>
      <c r="J18" s="100">
        <v>37.582527999999996</v>
      </c>
      <c r="K18" s="113" t="str">
        <f>"11/7"</f>
        <v>11/7</v>
      </c>
      <c r="L18" s="159">
        <v>20.36</v>
      </c>
    </row>
    <row r="19" ht="18.75">
      <c r="A19" s="25"/>
      <c r="B19" s="26"/>
      <c r="C19" s="27"/>
      <c r="D19" s="30" t="s">
        <v>31</v>
      </c>
      <c r="E19" s="114" t="s">
        <v>134</v>
      </c>
      <c r="F19" s="194">
        <v>50</v>
      </c>
      <c r="G19" s="116">
        <v>3.3</v>
      </c>
      <c r="H19" s="116">
        <v>0.6</v>
      </c>
      <c r="I19" s="116">
        <v>20.85</v>
      </c>
      <c r="J19" s="116">
        <v>96.69</v>
      </c>
      <c r="K19" s="111"/>
      <c r="L19" s="159">
        <v>4.5</v>
      </c>
    </row>
    <row r="20" ht="18.75">
      <c r="A20" s="25"/>
      <c r="B20" s="26"/>
      <c r="C20" s="27"/>
      <c r="D20" s="30" t="s">
        <v>32</v>
      </c>
      <c r="E20" s="101" t="s">
        <v>83</v>
      </c>
      <c r="F20" s="214">
        <v>50</v>
      </c>
      <c r="G20" s="116">
        <v>3.3</v>
      </c>
      <c r="H20" s="116">
        <v>0.6</v>
      </c>
      <c r="I20" s="116">
        <v>20.85</v>
      </c>
      <c r="J20" s="116">
        <v>96.69</v>
      </c>
      <c r="K20" s="111"/>
      <c r="L20" s="159">
        <v>4.5</v>
      </c>
    </row>
    <row r="21" ht="15.75">
      <c r="A21" s="25"/>
      <c r="B21" s="26"/>
      <c r="C21" s="27"/>
      <c r="D21" s="12"/>
      <c r="E21" s="102"/>
      <c r="F21" s="98"/>
      <c r="G21" s="116"/>
      <c r="H21" s="116"/>
      <c r="I21" s="116"/>
      <c r="J21" s="116"/>
      <c r="K21" s="111"/>
      <c r="L21" s="155"/>
    </row>
    <row r="22" ht="15.75">
      <c r="A22" s="25"/>
      <c r="B22" s="26"/>
      <c r="C22" s="27"/>
      <c r="D22" s="12"/>
      <c r="E22" s="102"/>
      <c r="F22" s="98"/>
      <c r="G22" s="98"/>
      <c r="H22" s="98"/>
      <c r="I22" s="98"/>
      <c r="J22" s="98"/>
      <c r="K22" s="49"/>
      <c r="L22" s="155"/>
    </row>
    <row r="23" ht="16.5">
      <c r="A23" s="25"/>
      <c r="B23" s="26"/>
      <c r="C23" s="50"/>
      <c r="D23" s="51" t="s">
        <v>33</v>
      </c>
      <c r="E23" s="52"/>
      <c r="F23" s="215">
        <f>F14+F15+F16+F17+F18+F19+F20</f>
        <v>930</v>
      </c>
      <c r="G23" s="70">
        <f>G14+G15+G16+G17+G18+G19+G20</f>
        <v>38.339999999999996</v>
      </c>
      <c r="H23" s="70">
        <f>H14+H15+H16+H17+H18+H19+H20</f>
        <v>38.05</v>
      </c>
      <c r="I23" s="70">
        <f>I14+I15+I16+I17+I18+I19+I20</f>
        <v>144.07999999999998</v>
      </c>
      <c r="J23" s="70">
        <f>J14+J15+J16+J17+J18+J19+J20</f>
        <v>1009.1864826000001</v>
      </c>
      <c r="K23" s="54"/>
      <c r="L23" s="163">
        <f>SUM(L14:L22)</f>
        <v>265.4</v>
      </c>
    </row>
    <row r="24" ht="16.5">
      <c r="A24" s="55">
        <f>A6</f>
        <v>1</v>
      </c>
      <c r="B24" s="56">
        <f>B6</f>
        <v>1</v>
      </c>
      <c r="C24" s="219" t="s">
        <v>4</v>
      </c>
      <c r="D24" s="220"/>
      <c r="E24" s="57"/>
      <c r="F24" s="164">
        <f>F13+F23</f>
        <v>1495</v>
      </c>
      <c r="G24" s="87">
        <f>G13+G23</f>
        <v>56.89999999999999</v>
      </c>
      <c r="H24" s="87">
        <f>H13+H23</f>
        <v>62.36</v>
      </c>
      <c r="I24" s="87">
        <f>I13+I23</f>
        <v>232.81</v>
      </c>
      <c r="J24" s="87">
        <f>J13+J23</f>
        <v>1641.1842706</v>
      </c>
      <c r="K24" s="79"/>
      <c r="L24" s="206">
        <f>L13+L23</f>
        <v>442.34</v>
      </c>
    </row>
    <row r="25" ht="15.75">
      <c r="A25" s="21">
        <v>1</v>
      </c>
      <c r="B25" s="22">
        <v>2</v>
      </c>
      <c r="C25" s="23" t="s">
        <v>20</v>
      </c>
      <c r="D25" s="24" t="s">
        <v>21</v>
      </c>
      <c r="E25" s="141" t="s">
        <v>117</v>
      </c>
      <c r="F25" s="95">
        <v>200</v>
      </c>
      <c r="G25" s="99">
        <v>18.39</v>
      </c>
      <c r="H25" s="99">
        <v>26.98</v>
      </c>
      <c r="I25" s="99">
        <v>4.76</v>
      </c>
      <c r="J25" s="99">
        <v>334.706199</v>
      </c>
      <c r="K25" s="142" t="s">
        <v>118</v>
      </c>
      <c r="L25" s="152">
        <v>107.77</v>
      </c>
    </row>
    <row r="26" ht="31.5">
      <c r="A26" s="25"/>
      <c r="B26" s="26"/>
      <c r="C26" s="27"/>
      <c r="D26" s="28"/>
      <c r="E26" s="114" t="s">
        <v>47</v>
      </c>
      <c r="F26" s="98">
        <v>30</v>
      </c>
      <c r="G26" s="98">
        <v>3.76</v>
      </c>
      <c r="H26" s="98">
        <v>3.05</v>
      </c>
      <c r="I26" s="98">
        <v>10.15</v>
      </c>
      <c r="J26" s="98">
        <v>83.76</v>
      </c>
      <c r="K26" s="111" t="s">
        <v>130</v>
      </c>
      <c r="L26" s="153">
        <v>28.15</v>
      </c>
    </row>
    <row r="27" ht="15.75">
      <c r="A27" s="25"/>
      <c r="B27" s="26"/>
      <c r="C27" s="27"/>
      <c r="D27" s="30" t="s">
        <v>22</v>
      </c>
      <c r="E27" s="97" t="s">
        <v>57</v>
      </c>
      <c r="F27" s="98">
        <v>200</v>
      </c>
      <c r="G27" s="99">
        <v>0.18</v>
      </c>
      <c r="H27" s="99">
        <v>4E-2</v>
      </c>
      <c r="I27" s="99">
        <v>13.75</v>
      </c>
      <c r="J27" s="99">
        <v>53.1366428</v>
      </c>
      <c r="K27" s="113" t="str">
        <f>"11/56"</f>
        <v>11/56</v>
      </c>
      <c r="L27" s="154">
        <v>9.31</v>
      </c>
    </row>
    <row r="28" ht="15.75">
      <c r="A28" s="25"/>
      <c r="B28" s="26"/>
      <c r="C28" s="27"/>
      <c r="D28" s="30" t="s">
        <v>23</v>
      </c>
      <c r="E28" s="114" t="s">
        <v>83</v>
      </c>
      <c r="F28" s="98">
        <v>20</v>
      </c>
      <c r="G28" s="98">
        <v>1.32</v>
      </c>
      <c r="H28" s="98">
        <v>0.24</v>
      </c>
      <c r="I28" s="98">
        <v>8.34</v>
      </c>
      <c r="J28" s="98">
        <v>38.68</v>
      </c>
      <c r="K28" s="111"/>
      <c r="L28" s="154">
        <v>1.8</v>
      </c>
    </row>
    <row r="29" ht="15.75">
      <c r="A29" s="25"/>
      <c r="B29" s="26"/>
      <c r="C29" s="27"/>
      <c r="D29" s="30" t="s">
        <v>24</v>
      </c>
      <c r="E29" s="121" t="s">
        <v>49</v>
      </c>
      <c r="F29" s="98">
        <v>130</v>
      </c>
      <c r="G29" s="98">
        <v>0.52</v>
      </c>
      <c r="H29" s="98">
        <v>0.52</v>
      </c>
      <c r="I29" s="98">
        <v>15.08</v>
      </c>
      <c r="J29" s="98">
        <v>63.28</v>
      </c>
      <c r="K29" s="111"/>
      <c r="L29" s="154">
        <v>29.91</v>
      </c>
    </row>
    <row r="30" ht="15.75">
      <c r="A30" s="25"/>
      <c r="B30" s="26"/>
      <c r="C30" s="27"/>
      <c r="D30" s="28"/>
      <c r="E30" s="102"/>
      <c r="F30" s="98"/>
      <c r="G30" s="98"/>
      <c r="H30" s="98"/>
      <c r="I30" s="98"/>
      <c r="J30" s="98"/>
      <c r="K30" s="111"/>
      <c r="L30" s="155"/>
    </row>
    <row r="31" ht="15.75">
      <c r="A31" s="25"/>
      <c r="B31" s="26"/>
      <c r="C31" s="27"/>
      <c r="D31" s="28"/>
      <c r="E31" s="102"/>
      <c r="F31" s="98"/>
      <c r="G31" s="98"/>
      <c r="H31" s="98"/>
      <c r="I31" s="98"/>
      <c r="J31" s="98"/>
      <c r="K31" s="111"/>
      <c r="L31" s="155"/>
    </row>
    <row r="32" ht="15.75">
      <c r="A32" s="35"/>
      <c r="B32" s="36"/>
      <c r="C32" s="37"/>
      <c r="D32" s="38" t="s">
        <v>33</v>
      </c>
      <c r="E32" s="39"/>
      <c r="F32" s="156">
        <f>SUM(F25:F31)</f>
        <v>580</v>
      </c>
      <c r="G32" s="74">
        <f>SUM(G25:G31)</f>
        <v>24.169999999999998</v>
      </c>
      <c r="H32" s="74">
        <f>SUM(H25:H31)</f>
        <v>30.83</v>
      </c>
      <c r="I32" s="74">
        <f>SUM(I25:I31)</f>
        <v>52.08</v>
      </c>
      <c r="J32" s="74">
        <f>SUM(J25:J31)</f>
        <v>573.5628418</v>
      </c>
      <c r="K32" s="61"/>
      <c r="L32" s="157">
        <f>SUM(L25:L31)</f>
        <v>176.94</v>
      </c>
    </row>
    <row r="33" ht="30">
      <c r="A33" s="43">
        <f>A25</f>
        <v>1</v>
      </c>
      <c r="B33" s="44">
        <f>B25</f>
        <v>2</v>
      </c>
      <c r="C33" s="45" t="s">
        <v>25</v>
      </c>
      <c r="D33" s="30" t="s">
        <v>26</v>
      </c>
      <c r="E33" s="97" t="s">
        <v>119</v>
      </c>
      <c r="F33" s="98">
        <v>100</v>
      </c>
      <c r="G33" s="99">
        <v>2.6</v>
      </c>
      <c r="H33" s="99">
        <v>7.26</v>
      </c>
      <c r="I33" s="99">
        <v>8.54</v>
      </c>
      <c r="J33" s="99">
        <v>105.09830072000001</v>
      </c>
      <c r="K33" s="113" t="str">
        <f>"7/22"</f>
        <v>7/22</v>
      </c>
      <c r="L33" s="158">
        <v>54.59</v>
      </c>
    </row>
    <row r="34" ht="18.75">
      <c r="A34" s="25"/>
      <c r="B34" s="26"/>
      <c r="C34" s="27"/>
      <c r="D34" s="30" t="s">
        <v>27</v>
      </c>
      <c r="E34" s="97" t="s">
        <v>104</v>
      </c>
      <c r="F34" s="98">
        <v>250</v>
      </c>
      <c r="G34" s="100">
        <v>11</v>
      </c>
      <c r="H34" s="100">
        <v>11.25</v>
      </c>
      <c r="I34" s="100">
        <v>58</v>
      </c>
      <c r="J34" s="100">
        <v>168.07159458333334</v>
      </c>
      <c r="K34" s="113" t="str">
        <f>"6/63"</f>
        <v>6/63</v>
      </c>
      <c r="L34" s="159">
        <v>50</v>
      </c>
    </row>
    <row r="35" ht="18.75">
      <c r="A35" s="25"/>
      <c r="B35" s="26"/>
      <c r="C35" s="27"/>
      <c r="D35" s="30" t="s">
        <v>28</v>
      </c>
      <c r="E35" s="118" t="s">
        <v>86</v>
      </c>
      <c r="F35" s="98">
        <v>250</v>
      </c>
      <c r="G35" s="144">
        <v>19.44</v>
      </c>
      <c r="H35" s="144">
        <v>23.36</v>
      </c>
      <c r="I35" s="144">
        <v>55.36</v>
      </c>
      <c r="J35" s="144">
        <v>508.5</v>
      </c>
      <c r="K35" s="166" t="str">
        <f>"9/17"</f>
        <v>9/17</v>
      </c>
      <c r="L35" s="161">
        <v>134.59</v>
      </c>
    </row>
    <row r="36" ht="15.75">
      <c r="A36" s="25"/>
      <c r="B36" s="26"/>
      <c r="C36" s="27"/>
      <c r="D36" s="30" t="s">
        <v>29</v>
      </c>
      <c r="E36" s="102"/>
      <c r="F36" s="98"/>
      <c r="G36" s="98"/>
      <c r="H36" s="98"/>
      <c r="I36" s="98"/>
      <c r="J36" s="98"/>
      <c r="K36" s="111"/>
      <c r="L36" s="155"/>
    </row>
    <row r="37" ht="18.75">
      <c r="A37" s="25"/>
      <c r="B37" s="26"/>
      <c r="C37" s="27"/>
      <c r="D37" s="30" t="s">
        <v>30</v>
      </c>
      <c r="E37" s="97" t="s">
        <v>87</v>
      </c>
      <c r="F37" s="98">
        <v>200</v>
      </c>
      <c r="G37" s="100">
        <v>0.14</v>
      </c>
      <c r="H37" s="100">
        <v>0.1</v>
      </c>
      <c r="I37" s="100">
        <v>21.64</v>
      </c>
      <c r="J37" s="100">
        <v>83.96262000000002</v>
      </c>
      <c r="K37" s="113" t="str">
        <f>"11/52"</f>
        <v>11/52</v>
      </c>
      <c r="L37" s="159">
        <v>17.22</v>
      </c>
    </row>
    <row r="38" ht="18.75">
      <c r="A38" s="25"/>
      <c r="B38" s="26"/>
      <c r="C38" s="27"/>
      <c r="D38" s="30" t="s">
        <v>31</v>
      </c>
      <c r="E38" s="114" t="s">
        <v>46</v>
      </c>
      <c r="F38" s="98">
        <v>50</v>
      </c>
      <c r="G38" s="116">
        <v>3.3</v>
      </c>
      <c r="H38" s="116">
        <v>0.6</v>
      </c>
      <c r="I38" s="116">
        <v>20.85</v>
      </c>
      <c r="J38" s="116">
        <v>96.69</v>
      </c>
      <c r="K38" s="111"/>
      <c r="L38" s="159">
        <v>4.5</v>
      </c>
    </row>
    <row r="39" ht="18.75">
      <c r="A39" s="25"/>
      <c r="B39" s="26"/>
      <c r="C39" s="27"/>
      <c r="D39" s="30" t="s">
        <v>32</v>
      </c>
      <c r="E39" s="121" t="s">
        <v>83</v>
      </c>
      <c r="F39" s="98">
        <v>50</v>
      </c>
      <c r="G39" s="116">
        <v>3.3</v>
      </c>
      <c r="H39" s="116">
        <v>0.6</v>
      </c>
      <c r="I39" s="116">
        <v>20.85</v>
      </c>
      <c r="J39" s="116">
        <v>96.69</v>
      </c>
      <c r="K39" s="111"/>
      <c r="L39" s="159">
        <v>4.5</v>
      </c>
    </row>
    <row r="40" ht="15.75">
      <c r="A40" s="25"/>
      <c r="B40" s="26"/>
      <c r="C40" s="27"/>
      <c r="D40" s="28"/>
      <c r="E40" s="34"/>
      <c r="F40" s="98"/>
      <c r="G40" s="29"/>
      <c r="H40" s="29"/>
      <c r="I40" s="29"/>
      <c r="J40" s="29"/>
      <c r="K40" s="32"/>
      <c r="L40" s="155"/>
    </row>
    <row r="41" ht="16.5">
      <c r="A41" s="25"/>
      <c r="B41" s="26"/>
      <c r="C41" s="27"/>
      <c r="D41" s="28"/>
      <c r="E41" s="34"/>
      <c r="F41" s="98"/>
      <c r="G41" s="29"/>
      <c r="H41" s="29"/>
      <c r="I41" s="29"/>
      <c r="J41" s="29"/>
      <c r="K41" s="32"/>
      <c r="L41" s="155"/>
    </row>
    <row r="42" ht="16.5">
      <c r="A42" s="25"/>
      <c r="B42" s="26"/>
      <c r="C42" s="50"/>
      <c r="D42" s="51" t="s">
        <v>33</v>
      </c>
      <c r="E42" s="52"/>
      <c r="F42" s="162">
        <f>SUM(F33:F41)</f>
        <v>900</v>
      </c>
      <c r="G42" s="70">
        <f>G33+G34+G35+G37+G38+G39</f>
        <v>39.779999999999994</v>
      </c>
      <c r="H42" s="70">
        <f>H33+H34+H35+H37+H38+H39</f>
        <v>43.17</v>
      </c>
      <c r="I42" s="70">
        <f>I33+I34+I35+I37+I38+I39</f>
        <v>185.23999999999998</v>
      </c>
      <c r="J42" s="70">
        <f>J33+J34+J35+J37+J38+J39</f>
        <v>1059.0125153033334</v>
      </c>
      <c r="K42" s="62"/>
      <c r="L42" s="167">
        <f>SUM(L33:L41)</f>
        <v>265.4</v>
      </c>
    </row>
    <row r="43" customHeight="1" ht="15.75">
      <c r="A43" s="55">
        <f>A25</f>
        <v>1</v>
      </c>
      <c r="B43" s="56">
        <f>B25</f>
        <v>2</v>
      </c>
      <c r="C43" s="219" t="s">
        <v>4</v>
      </c>
      <c r="D43" s="220"/>
      <c r="E43" s="57"/>
      <c r="F43" s="164">
        <f>F32+F42</f>
        <v>1480</v>
      </c>
      <c r="G43" s="87">
        <f>G32+G42</f>
        <v>63.94999999999999</v>
      </c>
      <c r="H43" s="87">
        <f>H32+H42</f>
        <v>74</v>
      </c>
      <c r="I43" s="87">
        <f>I32+I42</f>
        <v>237.32</v>
      </c>
      <c r="J43" s="87">
        <f>J32+J42</f>
        <v>1632.5753571033333</v>
      </c>
      <c r="K43" s="80"/>
      <c r="L43" s="167">
        <f>L32+L42</f>
        <v>442.34</v>
      </c>
    </row>
    <row r="44" ht="30">
      <c r="A44" s="21">
        <v>1</v>
      </c>
      <c r="B44" s="22">
        <v>3</v>
      </c>
      <c r="C44" s="23" t="s">
        <v>20</v>
      </c>
      <c r="D44" s="24" t="s">
        <v>21</v>
      </c>
      <c r="E44" s="97" t="s">
        <v>120</v>
      </c>
      <c r="F44" s="131">
        <v>250</v>
      </c>
      <c r="G44" s="99">
        <v>7.46</v>
      </c>
      <c r="H44" s="99">
        <v>6.58</v>
      </c>
      <c r="I44" s="99">
        <v>42.09</v>
      </c>
      <c r="J44" s="99">
        <v>251.38098999999997</v>
      </c>
      <c r="K44" s="113" t="str">
        <f>"2/60"</f>
        <v>2/60</v>
      </c>
      <c r="L44" s="152">
        <v>62.02</v>
      </c>
    </row>
    <row r="45" ht="31.5">
      <c r="A45" s="25"/>
      <c r="B45" s="26"/>
      <c r="C45" s="27"/>
      <c r="D45" s="30"/>
      <c r="E45" s="114" t="s">
        <v>99</v>
      </c>
      <c r="F45" s="98">
        <v>45</v>
      </c>
      <c r="G45" s="99">
        <v>4.98</v>
      </c>
      <c r="H45" s="99">
        <v>11.6</v>
      </c>
      <c r="I45" s="99">
        <v>10.28</v>
      </c>
      <c r="J45" s="99">
        <v>166.35598000000002</v>
      </c>
      <c r="K45" s="111" t="s">
        <v>131</v>
      </c>
      <c r="L45" s="153">
        <v>54.72</v>
      </c>
    </row>
    <row r="46" ht="15.75">
      <c r="A46" s="25"/>
      <c r="B46" s="26"/>
      <c r="C46" s="27"/>
      <c r="D46" s="30" t="s">
        <v>22</v>
      </c>
      <c r="E46" s="97" t="s">
        <v>39</v>
      </c>
      <c r="F46" s="98">
        <v>200</v>
      </c>
      <c r="G46" s="99">
        <v>1.39</v>
      </c>
      <c r="H46" s="99">
        <v>1.1</v>
      </c>
      <c r="I46" s="99">
        <v>16.65</v>
      </c>
      <c r="J46" s="99">
        <v>78.951669736</v>
      </c>
      <c r="K46" s="113" t="str">
        <f>"11/51"</f>
        <v>11/51</v>
      </c>
      <c r="L46" s="154">
        <v>29.2</v>
      </c>
    </row>
    <row r="47" ht="15.75">
      <c r="A47" s="25"/>
      <c r="B47" s="26"/>
      <c r="C47" s="27"/>
      <c r="D47" s="30" t="s">
        <v>23</v>
      </c>
      <c r="E47" s="121" t="s">
        <v>83</v>
      </c>
      <c r="F47" s="98">
        <v>40</v>
      </c>
      <c r="G47" s="116">
        <v>2.64</v>
      </c>
      <c r="H47" s="116">
        <v>0.48</v>
      </c>
      <c r="I47" s="116">
        <v>16.68</v>
      </c>
      <c r="J47" s="116">
        <v>77.352</v>
      </c>
      <c r="K47" s="111"/>
      <c r="L47" s="154">
        <v>3.6</v>
      </c>
    </row>
    <row r="48" ht="15.75">
      <c r="A48" s="25"/>
      <c r="B48" s="26"/>
      <c r="C48" s="27"/>
      <c r="D48" s="30" t="s">
        <v>24</v>
      </c>
      <c r="E48" s="102"/>
      <c r="F48" s="98"/>
      <c r="G48" s="98"/>
      <c r="H48" s="98"/>
      <c r="I48" s="98"/>
      <c r="J48" s="98"/>
      <c r="K48" s="111"/>
      <c r="L48" s="155"/>
    </row>
    <row r="49" ht="15.75">
      <c r="A49" s="25"/>
      <c r="B49" s="26"/>
      <c r="C49" s="27"/>
      <c r="D49" s="28" t="s">
        <v>72</v>
      </c>
      <c r="E49" s="97" t="s">
        <v>40</v>
      </c>
      <c r="F49" s="98">
        <v>40</v>
      </c>
      <c r="G49" s="99">
        <v>0.19</v>
      </c>
      <c r="H49" s="99">
        <v>0.12</v>
      </c>
      <c r="I49" s="99">
        <v>12.26</v>
      </c>
      <c r="J49" s="99">
        <v>48.19201</v>
      </c>
      <c r="K49" s="113" t="str">
        <f>"12/2"</f>
        <v>12/2</v>
      </c>
      <c r="L49" s="153">
        <v>27.4</v>
      </c>
    </row>
    <row r="50" ht="15.75">
      <c r="A50" s="25"/>
      <c r="B50" s="26"/>
      <c r="C50" s="27"/>
      <c r="D50" s="12"/>
      <c r="E50" s="102"/>
      <c r="F50" s="98"/>
      <c r="G50" s="98"/>
      <c r="H50" s="98"/>
      <c r="I50" s="98"/>
      <c r="J50" s="98"/>
      <c r="K50" s="111"/>
      <c r="L50" s="155"/>
    </row>
    <row r="51" ht="15.75">
      <c r="A51" s="35"/>
      <c r="B51" s="36"/>
      <c r="C51" s="37"/>
      <c r="D51" s="38" t="s">
        <v>33</v>
      </c>
      <c r="E51" s="168"/>
      <c r="F51" s="156">
        <f>F44+F45+F46+F47+F49</f>
        <v>575</v>
      </c>
      <c r="G51" s="169">
        <f>G44+G45+G46+G47+G49</f>
        <v>16.660000000000004</v>
      </c>
      <c r="H51" s="169">
        <f>H44+H45+H46+H47+H49</f>
        <v>19.880000000000003</v>
      </c>
      <c r="I51" s="169">
        <f>I44+I45+I46+I47+I49</f>
        <v>97.96000000000002</v>
      </c>
      <c r="J51" s="169">
        <f>J44+J45+J46+J47+J49</f>
        <v>622.232649736</v>
      </c>
      <c r="K51" s="170"/>
      <c r="L51" s="157">
        <f>SUM(L44:L50)</f>
        <v>176.94</v>
      </c>
    </row>
    <row r="52" ht="30">
      <c r="A52" s="43">
        <f>A44</f>
        <v>1</v>
      </c>
      <c r="B52" s="44">
        <f>B44</f>
        <v>3</v>
      </c>
      <c r="C52" s="45" t="s">
        <v>25</v>
      </c>
      <c r="D52" s="30" t="s">
        <v>26</v>
      </c>
      <c r="E52" s="97" t="s">
        <v>66</v>
      </c>
      <c r="F52" s="98">
        <v>100</v>
      </c>
      <c r="G52" s="100">
        <v>1.34</v>
      </c>
      <c r="H52" s="100">
        <v>3.03</v>
      </c>
      <c r="I52" s="100">
        <v>19.97</v>
      </c>
      <c r="J52" s="100">
        <v>104.91988976000002</v>
      </c>
      <c r="K52" s="113" t="str">
        <f>"7/19"</f>
        <v>7/19</v>
      </c>
      <c r="L52" s="158">
        <v>38.59</v>
      </c>
    </row>
    <row r="53" ht="18.75">
      <c r="A53" s="25"/>
      <c r="B53" s="26"/>
      <c r="C53" s="27"/>
      <c r="D53" s="30" t="s">
        <v>27</v>
      </c>
      <c r="E53" s="118" t="s">
        <v>88</v>
      </c>
      <c r="F53" s="122" t="str">
        <f>"250"</f>
        <v>250</v>
      </c>
      <c r="G53" s="100">
        <v>5.55</v>
      </c>
      <c r="H53" s="100">
        <v>12.08</v>
      </c>
      <c r="I53" s="100">
        <v>17.95</v>
      </c>
      <c r="J53" s="100">
        <v>199.789054783333</v>
      </c>
      <c r="K53" s="171" t="str">
        <f>"6/51"</f>
        <v>6/51</v>
      </c>
      <c r="L53" s="159">
        <v>50</v>
      </c>
    </row>
    <row r="54" ht="18.75">
      <c r="A54" s="25"/>
      <c r="B54" s="26"/>
      <c r="C54" s="27"/>
      <c r="D54" s="30" t="s">
        <v>28</v>
      </c>
      <c r="E54" s="97" t="s">
        <v>121</v>
      </c>
      <c r="F54" s="172">
        <v>100</v>
      </c>
      <c r="G54" s="100">
        <v>22</v>
      </c>
      <c r="H54" s="100">
        <v>26.31</v>
      </c>
      <c r="I54" s="100">
        <v>70.38</v>
      </c>
      <c r="J54" s="100">
        <v>327.07</v>
      </c>
      <c r="K54" s="113" t="str">
        <f>"10/6"</f>
        <v>10/6</v>
      </c>
      <c r="L54" s="161">
        <v>96.93</v>
      </c>
    </row>
    <row r="55" ht="18.75">
      <c r="A55" s="25"/>
      <c r="B55" s="26"/>
      <c r="C55" s="27"/>
      <c r="D55" s="30" t="s">
        <v>29</v>
      </c>
      <c r="E55" s="118" t="s">
        <v>56</v>
      </c>
      <c r="F55" s="98">
        <v>180</v>
      </c>
      <c r="G55" s="133">
        <v>3.94</v>
      </c>
      <c r="H55" s="133">
        <v>5.11</v>
      </c>
      <c r="I55" s="133">
        <v>27.5</v>
      </c>
      <c r="J55" s="133">
        <v>170.2</v>
      </c>
      <c r="K55" s="171" t="str">
        <f>"5/58"</f>
        <v>5/58</v>
      </c>
      <c r="L55" s="159">
        <v>56.84</v>
      </c>
    </row>
    <row r="56" ht="18.75">
      <c r="A56" s="25"/>
      <c r="B56" s="26"/>
      <c r="C56" s="27"/>
      <c r="D56" s="30" t="s">
        <v>30</v>
      </c>
      <c r="E56" s="97" t="s">
        <v>61</v>
      </c>
      <c r="F56" s="98">
        <v>200</v>
      </c>
      <c r="G56" s="100">
        <v>0.24</v>
      </c>
      <c r="H56" s="100">
        <v>5E-2</v>
      </c>
      <c r="I56" s="100">
        <v>14.07</v>
      </c>
      <c r="J56" s="100">
        <v>55.6069428</v>
      </c>
      <c r="K56" s="113" t="str">
        <f>"11/53"</f>
        <v>11/53</v>
      </c>
      <c r="L56" s="159">
        <v>14.04</v>
      </c>
    </row>
    <row r="57" ht="18.75">
      <c r="A57" s="25"/>
      <c r="B57" s="26"/>
      <c r="C57" s="27"/>
      <c r="D57" s="30" t="s">
        <v>31</v>
      </c>
      <c r="E57" s="124" t="s">
        <v>46</v>
      </c>
      <c r="F57" s="98">
        <v>50</v>
      </c>
      <c r="G57" s="116">
        <v>3.3</v>
      </c>
      <c r="H57" s="116">
        <v>0.6</v>
      </c>
      <c r="I57" s="116">
        <v>20.85</v>
      </c>
      <c r="J57" s="116">
        <v>96.69</v>
      </c>
      <c r="K57" s="111"/>
      <c r="L57" s="159">
        <v>4.5</v>
      </c>
    </row>
    <row r="58" ht="18.75">
      <c r="A58" s="25"/>
      <c r="B58" s="26"/>
      <c r="C58" s="27"/>
      <c r="D58" s="30" t="s">
        <v>32</v>
      </c>
      <c r="E58" s="125" t="s">
        <v>83</v>
      </c>
      <c r="F58" s="98">
        <v>50</v>
      </c>
      <c r="G58" s="116">
        <v>3.3</v>
      </c>
      <c r="H58" s="116">
        <v>0.6</v>
      </c>
      <c r="I58" s="116">
        <v>20.85</v>
      </c>
      <c r="J58" s="116">
        <v>96.69</v>
      </c>
      <c r="K58" s="111"/>
      <c r="L58" s="159">
        <v>4.5</v>
      </c>
    </row>
    <row r="59" ht="15.75">
      <c r="A59" s="25"/>
      <c r="B59" s="26"/>
      <c r="C59" s="27"/>
      <c r="D59" s="12"/>
      <c r="E59" s="102"/>
      <c r="F59" s="98"/>
      <c r="G59" s="98"/>
      <c r="H59" s="98"/>
      <c r="I59" s="98"/>
      <c r="J59" s="98"/>
      <c r="K59" s="111"/>
      <c r="L59" s="155"/>
    </row>
    <row r="60" ht="15.75">
      <c r="A60" s="25"/>
      <c r="B60" s="26"/>
      <c r="C60" s="27"/>
      <c r="D60" s="12"/>
      <c r="E60" s="102"/>
      <c r="F60" s="98"/>
      <c r="G60" s="98"/>
      <c r="H60" s="98"/>
      <c r="I60" s="98"/>
      <c r="J60" s="98"/>
      <c r="K60" s="111"/>
      <c r="L60" s="155"/>
    </row>
    <row r="61" ht="16.5">
      <c r="A61" s="25"/>
      <c r="B61" s="26"/>
      <c r="C61" s="27"/>
      <c r="D61" s="51" t="s">
        <v>33</v>
      </c>
      <c r="E61" s="52"/>
      <c r="F61" s="162">
        <f>F52+F53+F54+F55+F56+F57+F58</f>
        <v>930</v>
      </c>
      <c r="G61" s="70">
        <f>G52+G53+G54+G55+G56+G57+G58</f>
        <v>39.669999999999995</v>
      </c>
      <c r="H61" s="70">
        <f>H52+H53+H54+H55+H56+H57+H58</f>
        <v>47.78</v>
      </c>
      <c r="I61" s="64">
        <f>I52+I53+I54+I55+I56+I57+I58</f>
        <v>191.57</v>
      </c>
      <c r="J61" s="65">
        <f>J52+J53+J54+J55+J56+J57+J58</f>
        <v>1050.965887343333</v>
      </c>
      <c r="K61" s="62"/>
      <c r="L61" s="163">
        <f>SUM(L52:L60)</f>
        <v>265.40000000000003</v>
      </c>
    </row>
    <row r="62" customHeight="1" ht="15.75">
      <c r="A62" s="55">
        <f>A44</f>
        <v>1</v>
      </c>
      <c r="B62" s="56">
        <f>B44</f>
        <v>3</v>
      </c>
      <c r="C62" s="221" t="s">
        <v>4</v>
      </c>
      <c r="D62" s="222"/>
      <c r="E62" s="66"/>
      <c r="F62" s="173">
        <f>F51+F61</f>
        <v>1505</v>
      </c>
      <c r="G62" s="174">
        <v>44.84</v>
      </c>
      <c r="H62" s="68">
        <v>54.15</v>
      </c>
      <c r="I62" s="69">
        <v>202.61</v>
      </c>
      <c r="J62" s="69">
        <f>J51+J61</f>
        <v>1673.198537079333</v>
      </c>
      <c r="K62" s="81"/>
      <c r="L62" s="209">
        <f>L51+L61</f>
        <v>442.34000000000003</v>
      </c>
    </row>
    <row r="63" ht="15.75">
      <c r="A63" s="21">
        <v>1</v>
      </c>
      <c r="B63" s="22">
        <v>4</v>
      </c>
      <c r="C63" s="23" t="s">
        <v>20</v>
      </c>
      <c r="D63" s="24" t="s">
        <v>21</v>
      </c>
      <c r="E63" s="94" t="s">
        <v>75</v>
      </c>
      <c r="F63" s="126">
        <v>120</v>
      </c>
      <c r="G63" s="99">
        <v>22</v>
      </c>
      <c r="H63" s="99">
        <v>6.48</v>
      </c>
      <c r="I63" s="99">
        <v>17.65</v>
      </c>
      <c r="J63" s="99">
        <v>162.17</v>
      </c>
      <c r="K63" s="127" t="str">
        <f>"9/10"</f>
        <v>9/10</v>
      </c>
      <c r="L63" s="154">
        <v>98.18</v>
      </c>
    </row>
    <row r="64" ht="15.75">
      <c r="A64" s="25"/>
      <c r="B64" s="26"/>
      <c r="C64" s="27"/>
      <c r="D64" s="30" t="s">
        <v>29</v>
      </c>
      <c r="E64" s="118" t="s">
        <v>90</v>
      </c>
      <c r="F64" s="128">
        <v>180</v>
      </c>
      <c r="G64" s="100">
        <v>3.1</v>
      </c>
      <c r="H64" s="100">
        <v>4.3</v>
      </c>
      <c r="I64" s="100">
        <v>25</v>
      </c>
      <c r="J64" s="100">
        <v>173.8</v>
      </c>
      <c r="K64" s="171" t="s">
        <v>89</v>
      </c>
      <c r="L64" s="154">
        <v>36.77</v>
      </c>
    </row>
    <row r="65" ht="15.75">
      <c r="A65" s="25"/>
      <c r="B65" s="26"/>
      <c r="C65" s="27"/>
      <c r="D65" s="30" t="s">
        <v>22</v>
      </c>
      <c r="E65" s="97" t="s">
        <v>64</v>
      </c>
      <c r="F65" s="98">
        <v>200</v>
      </c>
      <c r="G65" s="99">
        <v>0.24</v>
      </c>
      <c r="H65" s="99">
        <v>5E-2</v>
      </c>
      <c r="I65" s="99">
        <v>14.07</v>
      </c>
      <c r="J65" s="99">
        <v>55.6069428</v>
      </c>
      <c r="K65" s="113" t="str">
        <f>"11/18"</f>
        <v>11/18</v>
      </c>
      <c r="L65" s="154">
        <v>8.18</v>
      </c>
    </row>
    <row r="66" ht="15.75">
      <c r="A66" s="25"/>
      <c r="B66" s="26"/>
      <c r="C66" s="27"/>
      <c r="D66" s="30" t="s">
        <v>23</v>
      </c>
      <c r="E66" s="129" t="s">
        <v>83</v>
      </c>
      <c r="F66" s="98">
        <v>20</v>
      </c>
      <c r="G66" s="99">
        <v>1.54</v>
      </c>
      <c r="H66" s="99">
        <v>0.6</v>
      </c>
      <c r="I66" s="99">
        <v>10.66</v>
      </c>
      <c r="J66" s="99">
        <v>53.903999999999996</v>
      </c>
      <c r="K66" s="111"/>
      <c r="L66" s="153">
        <v>1.8</v>
      </c>
    </row>
    <row r="67" ht="15.75">
      <c r="A67" s="25"/>
      <c r="B67" s="26"/>
      <c r="C67" s="27"/>
      <c r="D67" s="30" t="s">
        <v>24</v>
      </c>
      <c r="E67" s="121" t="s">
        <v>49</v>
      </c>
      <c r="F67" s="98">
        <v>130</v>
      </c>
      <c r="G67" s="116">
        <v>0.52</v>
      </c>
      <c r="H67" s="116">
        <v>0.52</v>
      </c>
      <c r="I67" s="116">
        <v>15.08</v>
      </c>
      <c r="J67" s="116">
        <v>63.283999999999985</v>
      </c>
      <c r="K67" s="111"/>
      <c r="L67" s="153">
        <v>29.91</v>
      </c>
    </row>
    <row r="68" ht="15.75">
      <c r="A68" s="25"/>
      <c r="B68" s="26"/>
      <c r="C68" s="27"/>
      <c r="D68" s="30" t="s">
        <v>23</v>
      </c>
      <c r="E68" s="114" t="s">
        <v>60</v>
      </c>
      <c r="F68" s="98">
        <v>20</v>
      </c>
      <c r="G68" s="99">
        <v>1.54</v>
      </c>
      <c r="H68" s="99">
        <v>0.6</v>
      </c>
      <c r="I68" s="99">
        <v>10.66</v>
      </c>
      <c r="J68" s="99">
        <v>53.903999999999996</v>
      </c>
      <c r="K68" s="111"/>
      <c r="L68" s="153">
        <v>2.1</v>
      </c>
    </row>
    <row r="69" ht="15.75">
      <c r="A69" s="25"/>
      <c r="B69" s="26"/>
      <c r="C69" s="27"/>
      <c r="D69" s="28"/>
      <c r="E69" s="102"/>
      <c r="F69" s="98"/>
      <c r="G69" s="98"/>
      <c r="H69" s="98"/>
      <c r="I69" s="98"/>
      <c r="J69" s="98"/>
      <c r="K69" s="111"/>
      <c r="L69" s="155"/>
    </row>
    <row r="70" ht="15.75">
      <c r="A70" s="35"/>
      <c r="B70" s="36"/>
      <c r="C70" s="37"/>
      <c r="D70" s="38" t="s">
        <v>33</v>
      </c>
      <c r="E70" s="39"/>
      <c r="F70" s="175">
        <f>F63+F64+F65+F66+F67+F68</f>
        <v>670</v>
      </c>
      <c r="G70" s="74">
        <f>G63+G64+G65+G66+G67+G68</f>
        <v>28.939999999999998</v>
      </c>
      <c r="H70" s="74">
        <f>H63+H64+H65+H66+H67+H68</f>
        <v>12.55</v>
      </c>
      <c r="I70" s="74">
        <f>I63+I64+I65+I66+I67+I68</f>
        <v>93.11999999999999</v>
      </c>
      <c r="J70" s="74">
        <f>J63+J64+J65+J66+J67+J68</f>
        <v>562.6689428</v>
      </c>
      <c r="K70" s="42"/>
      <c r="L70" s="157">
        <f>SUM(L63:L69)</f>
        <v>176.94000000000003</v>
      </c>
    </row>
    <row r="71" ht="30">
      <c r="A71" s="43">
        <f>A63</f>
        <v>1</v>
      </c>
      <c r="B71" s="44">
        <f>B63</f>
        <v>4</v>
      </c>
      <c r="C71" s="45" t="s">
        <v>25</v>
      </c>
      <c r="D71" s="30" t="s">
        <v>26</v>
      </c>
      <c r="E71" s="97" t="s">
        <v>122</v>
      </c>
      <c r="F71" s="98">
        <v>100</v>
      </c>
      <c r="G71" s="130">
        <v>1.74</v>
      </c>
      <c r="H71" s="130">
        <v>8.91</v>
      </c>
      <c r="I71" s="130">
        <v>11.09</v>
      </c>
      <c r="J71" s="130">
        <v>104.06</v>
      </c>
      <c r="K71" s="113" t="str">
        <f>"7/35"</f>
        <v>7/35</v>
      </c>
      <c r="L71" s="158">
        <v>49.73</v>
      </c>
    </row>
    <row r="72" ht="18.75">
      <c r="A72" s="25"/>
      <c r="B72" s="26"/>
      <c r="C72" s="27"/>
      <c r="D72" s="30" t="s">
        <v>27</v>
      </c>
      <c r="E72" s="97" t="s">
        <v>106</v>
      </c>
      <c r="F72" s="122" t="str">
        <f>"250"</f>
        <v>250</v>
      </c>
      <c r="G72" s="99">
        <v>5.31</v>
      </c>
      <c r="H72" s="99">
        <v>10.73</v>
      </c>
      <c r="I72" s="99">
        <v>16.16</v>
      </c>
      <c r="J72" s="99">
        <v>279.443010583333</v>
      </c>
      <c r="K72" s="113" t="str">
        <f>"6/65"</f>
        <v>6/65</v>
      </c>
      <c r="L72" s="159">
        <v>50</v>
      </c>
    </row>
    <row r="73" ht="30">
      <c r="A73" s="25"/>
      <c r="B73" s="26"/>
      <c r="C73" s="27"/>
      <c r="D73" s="30" t="s">
        <v>28</v>
      </c>
      <c r="E73" s="97" t="s">
        <v>91</v>
      </c>
      <c r="F73" s="98">
        <v>250</v>
      </c>
      <c r="G73" s="133">
        <v>14.07</v>
      </c>
      <c r="H73" s="99">
        <v>18.98</v>
      </c>
      <c r="I73" s="133">
        <v>20</v>
      </c>
      <c r="J73" s="133">
        <v>421</v>
      </c>
      <c r="K73" s="113" t="str">
        <f>"8/26"</f>
        <v>8/26</v>
      </c>
      <c r="L73" s="161">
        <v>141.63</v>
      </c>
    </row>
    <row r="74" ht="18.75">
      <c r="A74" s="25"/>
      <c r="B74" s="26"/>
      <c r="C74" s="27"/>
      <c r="D74" s="30" t="s">
        <v>30</v>
      </c>
      <c r="E74" s="97" t="s">
        <v>92</v>
      </c>
      <c r="F74" s="98">
        <v>200</v>
      </c>
      <c r="G74" s="96">
        <v>0.18</v>
      </c>
      <c r="H74" s="96">
        <v>7E-2</v>
      </c>
      <c r="I74" s="96">
        <v>21.67</v>
      </c>
      <c r="J74" s="96">
        <v>83.44861599999999</v>
      </c>
      <c r="K74" s="113" t="str">
        <f>"11/5"</f>
        <v>11/5</v>
      </c>
      <c r="L74" s="159">
        <v>15.04</v>
      </c>
    </row>
    <row r="75" ht="18.75">
      <c r="A75" s="25"/>
      <c r="B75" s="26"/>
      <c r="C75" s="27"/>
      <c r="D75" s="30" t="s">
        <v>31</v>
      </c>
      <c r="E75" s="124" t="s">
        <v>46</v>
      </c>
      <c r="F75" s="98">
        <v>50</v>
      </c>
      <c r="G75" s="116">
        <v>3.3</v>
      </c>
      <c r="H75" s="116">
        <v>0.6</v>
      </c>
      <c r="I75" s="116">
        <v>20.85</v>
      </c>
      <c r="J75" s="116">
        <v>96.69</v>
      </c>
      <c r="K75" s="111"/>
      <c r="L75" s="159">
        <v>4.5</v>
      </c>
    </row>
    <row r="76" ht="18.75">
      <c r="A76" s="25"/>
      <c r="B76" s="26"/>
      <c r="C76" s="27"/>
      <c r="D76" s="30" t="s">
        <v>32</v>
      </c>
      <c r="E76" s="125" t="s">
        <v>83</v>
      </c>
      <c r="F76" s="98">
        <v>50</v>
      </c>
      <c r="G76" s="116">
        <v>3.3</v>
      </c>
      <c r="H76" s="116">
        <v>0.6</v>
      </c>
      <c r="I76" s="116">
        <v>20.85</v>
      </c>
      <c r="J76" s="116">
        <v>96.69</v>
      </c>
      <c r="K76" s="111"/>
      <c r="L76" s="159">
        <v>4.5</v>
      </c>
    </row>
    <row r="77" ht="15.75">
      <c r="A77" s="25"/>
      <c r="B77" s="26"/>
      <c r="C77" s="27"/>
      <c r="D77" s="28"/>
      <c r="E77" s="102"/>
      <c r="F77" s="98"/>
      <c r="G77" s="98"/>
      <c r="H77" s="98"/>
      <c r="I77" s="98"/>
      <c r="J77" s="98"/>
      <c r="K77" s="111"/>
      <c r="L77" s="155"/>
    </row>
    <row r="78" ht="15.75">
      <c r="A78" s="25"/>
      <c r="B78" s="26"/>
      <c r="C78" s="27"/>
      <c r="D78" s="12"/>
      <c r="E78" s="102"/>
      <c r="F78" s="98"/>
      <c r="G78" s="98"/>
      <c r="H78" s="98"/>
      <c r="I78" s="98"/>
      <c r="J78" s="98"/>
      <c r="K78" s="111"/>
      <c r="L78" s="155"/>
    </row>
    <row r="79" ht="16.5">
      <c r="A79" s="25"/>
      <c r="B79" s="26"/>
      <c r="C79" s="27"/>
      <c r="D79" s="51" t="s">
        <v>33</v>
      </c>
      <c r="E79" s="52"/>
      <c r="F79" s="162">
        <f>F71+F72+F73+F74+F75+F76</f>
        <v>900</v>
      </c>
      <c r="G79" s="70">
        <f>G71+G72+G73+G74+G75+G76</f>
        <v>27.900000000000002</v>
      </c>
      <c r="H79" s="70">
        <f>H71+H72+H73+H74+H75+H76</f>
        <v>39.89000000000001</v>
      </c>
      <c r="I79" s="70">
        <f>I71+I72+I73+I74+I75+I76</f>
        <v>110.62</v>
      </c>
      <c r="J79" s="70">
        <f>J71+J72+J73+J74+J75+J76</f>
        <v>1081.331626583333</v>
      </c>
      <c r="K79" s="54"/>
      <c r="L79" s="163">
        <f>SUM(L71:L78)</f>
        <v>265.4</v>
      </c>
    </row>
    <row r="80" customHeight="1" ht="15.75">
      <c r="A80" s="55">
        <f>A63</f>
        <v>1</v>
      </c>
      <c r="B80" s="56">
        <f>B63</f>
        <v>4</v>
      </c>
      <c r="C80" s="221" t="s">
        <v>4</v>
      </c>
      <c r="D80" s="222"/>
      <c r="E80" s="71"/>
      <c r="F80" s="176">
        <f>F70+F79</f>
        <v>1570</v>
      </c>
      <c r="G80" s="91">
        <f>G70+G79</f>
        <v>56.84</v>
      </c>
      <c r="H80" s="91">
        <f>H70+H79</f>
        <v>52.44000000000001</v>
      </c>
      <c r="I80" s="91">
        <f>I70+I79</f>
        <v>203.74</v>
      </c>
      <c r="J80" s="91">
        <f>J70+J79</f>
        <v>1644.000569383333</v>
      </c>
      <c r="K80" s="82"/>
      <c r="L80" s="209">
        <f>L70+L79</f>
        <v>442.34000000000003</v>
      </c>
    </row>
    <row r="81" ht="15.75">
      <c r="A81" s="21">
        <v>1</v>
      </c>
      <c r="B81" s="22">
        <v>5</v>
      </c>
      <c r="C81" s="23" t="s">
        <v>20</v>
      </c>
      <c r="D81" s="24" t="s">
        <v>21</v>
      </c>
      <c r="E81" s="97" t="s">
        <v>55</v>
      </c>
      <c r="F81" s="131">
        <v>250</v>
      </c>
      <c r="G81" s="99">
        <v>10.61</v>
      </c>
      <c r="H81" s="99">
        <v>10.17</v>
      </c>
      <c r="I81" s="99">
        <v>47.32</v>
      </c>
      <c r="J81" s="99">
        <v>321.17797790000003</v>
      </c>
      <c r="K81" s="113" t="str">
        <f>"2/57"</f>
        <v>2/57</v>
      </c>
      <c r="L81" s="152">
        <v>61.16</v>
      </c>
    </row>
    <row r="82" ht="30">
      <c r="A82" s="25"/>
      <c r="B82" s="26"/>
      <c r="C82" s="27"/>
      <c r="D82" s="28"/>
      <c r="E82" s="97" t="s">
        <v>99</v>
      </c>
      <c r="F82" s="131">
        <v>45</v>
      </c>
      <c r="G82" s="133">
        <v>4.98</v>
      </c>
      <c r="H82" s="133">
        <v>11.6</v>
      </c>
      <c r="I82" s="133">
        <v>10.28</v>
      </c>
      <c r="J82" s="133">
        <v>166.36</v>
      </c>
      <c r="K82" s="113" t="str">
        <f>"1/57"</f>
        <v>1/57</v>
      </c>
      <c r="L82" s="153">
        <v>57.2</v>
      </c>
    </row>
    <row r="83" ht="15.75">
      <c r="A83" s="25"/>
      <c r="B83" s="26"/>
      <c r="C83" s="27"/>
      <c r="D83" s="30" t="s">
        <v>22</v>
      </c>
      <c r="E83" s="97" t="s">
        <v>62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</v>
      </c>
      <c r="K83" s="113" t="str">
        <f>"11/59"</f>
        <v>11/59</v>
      </c>
      <c r="L83" s="153">
        <v>22.2</v>
      </c>
    </row>
    <row r="84" ht="15.75">
      <c r="A84" s="25"/>
      <c r="B84" s="26"/>
      <c r="C84" s="27"/>
      <c r="D84" s="30" t="s">
        <v>23</v>
      </c>
      <c r="E84" s="121" t="s">
        <v>83</v>
      </c>
      <c r="F84" s="98">
        <v>40</v>
      </c>
      <c r="G84" s="116">
        <v>2.64</v>
      </c>
      <c r="H84" s="116">
        <v>0.48</v>
      </c>
      <c r="I84" s="116">
        <v>16.68</v>
      </c>
      <c r="J84" s="116">
        <v>77.352</v>
      </c>
      <c r="K84" s="111"/>
      <c r="L84" s="153">
        <v>3.6</v>
      </c>
    </row>
    <row r="85" ht="15.75">
      <c r="A85" s="25"/>
      <c r="B85" s="26"/>
      <c r="C85" s="27"/>
      <c r="D85" s="30" t="s">
        <v>24</v>
      </c>
      <c r="E85" s="102"/>
      <c r="F85" s="98"/>
      <c r="G85" s="98"/>
      <c r="H85" s="98"/>
      <c r="I85" s="98"/>
      <c r="J85" s="98"/>
      <c r="K85" s="111"/>
      <c r="L85" s="155"/>
    </row>
    <row r="86" ht="15.75">
      <c r="A86" s="25"/>
      <c r="B86" s="26"/>
      <c r="C86" s="27"/>
      <c r="D86" s="28" t="s">
        <v>72</v>
      </c>
      <c r="E86" s="114" t="s">
        <v>40</v>
      </c>
      <c r="F86" s="98">
        <v>40</v>
      </c>
      <c r="G86" s="99">
        <v>0.19</v>
      </c>
      <c r="H86" s="99">
        <v>0.12</v>
      </c>
      <c r="I86" s="99">
        <v>12.26</v>
      </c>
      <c r="J86" s="99">
        <v>48.19201</v>
      </c>
      <c r="K86" s="111" t="s">
        <v>41</v>
      </c>
      <c r="L86" s="153">
        <v>32.78</v>
      </c>
    </row>
    <row r="87" ht="15.75">
      <c r="A87" s="25"/>
      <c r="B87" s="26"/>
      <c r="C87" s="27"/>
      <c r="D87" s="28"/>
      <c r="E87" s="102"/>
      <c r="F87" s="98"/>
      <c r="G87" s="98"/>
      <c r="H87" s="98"/>
      <c r="I87" s="98"/>
      <c r="J87" s="98"/>
      <c r="K87" s="111"/>
      <c r="L87" s="155"/>
    </row>
    <row r="88" ht="15.75">
      <c r="A88" s="35"/>
      <c r="B88" s="36"/>
      <c r="C88" s="37"/>
      <c r="D88" s="38" t="s">
        <v>33</v>
      </c>
      <c r="E88" s="39"/>
      <c r="F88" s="156">
        <f>F81+F82+F83+F84+F86</f>
        <v>575</v>
      </c>
      <c r="G88" s="74">
        <f>G81+G82+G83+G84+G86</f>
        <v>22.060000000000002</v>
      </c>
      <c r="H88" s="74">
        <f>H81+H82+H83+H84+H86</f>
        <v>25.1</v>
      </c>
      <c r="I88" s="74">
        <f>I81+I82+I83+I84+I86</f>
        <v>110.73</v>
      </c>
      <c r="J88" s="74">
        <f>J81+J82+J83+J84+J86</f>
        <v>742.6510359</v>
      </c>
      <c r="K88" s="42"/>
      <c r="L88" s="157">
        <f>SUM(L81:L87)</f>
        <v>176.94</v>
      </c>
    </row>
    <row r="89" ht="30">
      <c r="A89" s="43">
        <f>A81</f>
        <v>1</v>
      </c>
      <c r="B89" s="44">
        <f>B81</f>
        <v>5</v>
      </c>
      <c r="C89" s="45" t="s">
        <v>25</v>
      </c>
      <c r="D89" s="30" t="s">
        <v>26</v>
      </c>
      <c r="E89" s="97" t="s">
        <v>123</v>
      </c>
      <c r="F89" s="98">
        <v>100</v>
      </c>
      <c r="G89" s="177">
        <v>1.29</v>
      </c>
      <c r="H89" s="177">
        <v>5.97</v>
      </c>
      <c r="I89" s="177">
        <v>7.97</v>
      </c>
      <c r="J89" s="177">
        <v>86.23</v>
      </c>
      <c r="K89" s="113" t="str">
        <f>"7/80"</f>
        <v>7/80</v>
      </c>
      <c r="L89" s="158">
        <v>52.76</v>
      </c>
    </row>
    <row r="90" ht="18.75">
      <c r="A90" s="25"/>
      <c r="B90" s="26"/>
      <c r="C90" s="27"/>
      <c r="D90" s="30" t="s">
        <v>27</v>
      </c>
      <c r="E90" s="118" t="s">
        <v>68</v>
      </c>
      <c r="F90" s="172">
        <v>250</v>
      </c>
      <c r="G90" s="100">
        <v>5.55</v>
      </c>
      <c r="H90" s="100">
        <v>7.8</v>
      </c>
      <c r="I90" s="100">
        <v>15.95</v>
      </c>
      <c r="J90" s="100">
        <v>199.7890547833333</v>
      </c>
      <c r="K90" s="171" t="str">
        <f>"6/70"</f>
        <v>6/70</v>
      </c>
      <c r="L90" s="159">
        <v>50</v>
      </c>
    </row>
    <row r="91" ht="18.75">
      <c r="A91" s="25"/>
      <c r="B91" s="26"/>
      <c r="C91" s="27"/>
      <c r="D91" s="30" t="s">
        <v>28</v>
      </c>
      <c r="E91" s="97" t="s">
        <v>50</v>
      </c>
      <c r="F91" s="98">
        <v>250</v>
      </c>
      <c r="G91" s="178">
        <v>34.38</v>
      </c>
      <c r="H91" s="179">
        <v>41.11</v>
      </c>
      <c r="I91" s="178">
        <v>109.98</v>
      </c>
      <c r="J91" s="178">
        <v>511.05</v>
      </c>
      <c r="K91" s="113" t="str">
        <f>"8/35"</f>
        <v>8/35</v>
      </c>
      <c r="L91" s="161">
        <v>140.84</v>
      </c>
    </row>
    <row r="92" ht="18.75">
      <c r="A92" s="25"/>
      <c r="B92" s="26"/>
      <c r="C92" s="27"/>
      <c r="D92" s="30" t="s">
        <v>30</v>
      </c>
      <c r="E92" s="97" t="s">
        <v>44</v>
      </c>
      <c r="F92" s="98">
        <v>200</v>
      </c>
      <c r="G92" s="100">
        <v>0.14</v>
      </c>
      <c r="H92" s="100">
        <v>0.1</v>
      </c>
      <c r="I92" s="100">
        <v>1.5</v>
      </c>
      <c r="J92" s="100">
        <v>83.96262000000002</v>
      </c>
      <c r="K92" s="113" t="str">
        <f>"11/1"</f>
        <v>11/1</v>
      </c>
      <c r="L92" s="159">
        <v>12.8</v>
      </c>
    </row>
    <row r="93" ht="18.75">
      <c r="A93" s="25"/>
      <c r="B93" s="26"/>
      <c r="C93" s="27"/>
      <c r="D93" s="30" t="s">
        <v>31</v>
      </c>
      <c r="E93" s="114" t="s">
        <v>46</v>
      </c>
      <c r="F93" s="98">
        <v>40</v>
      </c>
      <c r="G93" s="116">
        <v>2.64</v>
      </c>
      <c r="H93" s="116">
        <v>0.48</v>
      </c>
      <c r="I93" s="116">
        <v>16.68</v>
      </c>
      <c r="J93" s="116">
        <v>77.352</v>
      </c>
      <c r="K93" s="111"/>
      <c r="L93" s="159">
        <v>4.5</v>
      </c>
    </row>
    <row r="94" ht="18.75">
      <c r="A94" s="25"/>
      <c r="B94" s="26"/>
      <c r="C94" s="27"/>
      <c r="D94" s="30" t="s">
        <v>32</v>
      </c>
      <c r="E94" s="121" t="s">
        <v>83</v>
      </c>
      <c r="F94" s="98">
        <v>20</v>
      </c>
      <c r="G94" s="116">
        <v>1.98</v>
      </c>
      <c r="H94" s="116">
        <v>0.36</v>
      </c>
      <c r="I94" s="116">
        <v>12.54</v>
      </c>
      <c r="J94" s="116">
        <v>58.16</v>
      </c>
      <c r="K94" s="111"/>
      <c r="L94" s="159">
        <v>4.5</v>
      </c>
    </row>
    <row r="95" ht="15.75">
      <c r="A95" s="25"/>
      <c r="B95" s="26"/>
      <c r="C95" s="27"/>
      <c r="D95" s="28"/>
      <c r="E95" s="102"/>
      <c r="F95" s="98"/>
      <c r="G95" s="98"/>
      <c r="H95" s="98"/>
      <c r="I95" s="98"/>
      <c r="J95" s="98"/>
      <c r="K95" s="111"/>
      <c r="L95" s="155"/>
    </row>
    <row r="96" ht="15.75">
      <c r="A96" s="25"/>
      <c r="B96" s="26"/>
      <c r="C96" s="27"/>
      <c r="D96" s="12"/>
      <c r="E96" s="102"/>
      <c r="F96" s="98"/>
      <c r="G96" s="98"/>
      <c r="H96" s="98"/>
      <c r="I96" s="98"/>
      <c r="J96" s="98"/>
      <c r="K96" s="111"/>
      <c r="L96" s="155"/>
    </row>
    <row r="97" ht="16.5">
      <c r="A97" s="25"/>
      <c r="B97" s="26"/>
      <c r="C97" s="27"/>
      <c r="D97" s="51" t="s">
        <v>33</v>
      </c>
      <c r="E97" s="52"/>
      <c r="F97" s="162">
        <f>F89+F90+F91+F92+F93+F94</f>
        <v>860</v>
      </c>
      <c r="G97" s="92">
        <f>G89+G90+G91+G92+G93+G94</f>
        <v>45.98</v>
      </c>
      <c r="H97" s="92">
        <f>H89+H90+H91+H92+H93+H94</f>
        <v>55.81999999999999</v>
      </c>
      <c r="I97" s="92">
        <f>I89+I90+I91+I92+I93+I94</f>
        <v>164.62</v>
      </c>
      <c r="J97" s="92">
        <f>J89+J90+J91+J92+J93+J94</f>
        <v>1016.5436747833332</v>
      </c>
      <c r="K97" s="54"/>
      <c r="L97" s="163">
        <f>SUM(L89:L96)</f>
        <v>265.4</v>
      </c>
    </row>
    <row r="98" customHeight="1" ht="15.75">
      <c r="A98" s="55">
        <f>A81</f>
        <v>1</v>
      </c>
      <c r="B98" s="56">
        <f>B81</f>
        <v>5</v>
      </c>
      <c r="C98" s="219" t="s">
        <v>4</v>
      </c>
      <c r="D98" s="220"/>
      <c r="E98" s="57"/>
      <c r="F98" s="164">
        <f>F88+F97</f>
        <v>1435</v>
      </c>
      <c r="G98" s="73">
        <f>G88+G97</f>
        <v>68.03999999999999</v>
      </c>
      <c r="H98" s="73">
        <f>H88+H97</f>
        <v>80.91999999999999</v>
      </c>
      <c r="I98" s="73">
        <f>I88+I97</f>
        <v>275.35</v>
      </c>
      <c r="J98" s="73">
        <f>J88+J97</f>
        <v>1759.1947106833331</v>
      </c>
      <c r="K98" s="79"/>
      <c r="L98" s="206">
        <f>L88+L97</f>
        <v>442.34</v>
      </c>
    </row>
    <row r="99" ht="30">
      <c r="A99" s="21">
        <v>2</v>
      </c>
      <c r="B99" s="22">
        <v>1</v>
      </c>
      <c r="C99" s="23" t="s">
        <v>20</v>
      </c>
      <c r="D99" s="24" t="s">
        <v>21</v>
      </c>
      <c r="E99" s="132" t="s">
        <v>124</v>
      </c>
      <c r="F99" s="95">
        <v>250</v>
      </c>
      <c r="G99" s="133">
        <v>12.6</v>
      </c>
      <c r="H99" s="133">
        <v>10.999999999999998</v>
      </c>
      <c r="I99" s="133">
        <v>52.18478260869565</v>
      </c>
      <c r="J99" s="133">
        <v>321.17391304347825</v>
      </c>
      <c r="K99" s="113" t="str">
        <f>"2/5"</f>
        <v>2/5</v>
      </c>
      <c r="L99" s="152">
        <v>67.89</v>
      </c>
    </row>
    <row r="100" ht="31.5">
      <c r="A100" s="25"/>
      <c r="B100" s="26"/>
      <c r="C100" s="27"/>
      <c r="D100" s="28"/>
      <c r="E100" s="114" t="s">
        <v>100</v>
      </c>
      <c r="F100" s="98">
        <v>50</v>
      </c>
      <c r="G100" s="133">
        <v>8.02</v>
      </c>
      <c r="H100" s="133">
        <v>15.15</v>
      </c>
      <c r="I100" s="133">
        <v>10.34</v>
      </c>
      <c r="J100" s="133">
        <v>198.73</v>
      </c>
      <c r="K100" s="111" t="s">
        <v>54</v>
      </c>
      <c r="L100" s="153">
        <v>64.43</v>
      </c>
    </row>
    <row r="101" ht="15.75">
      <c r="A101" s="25"/>
      <c r="B101" s="26"/>
      <c r="C101" s="27"/>
      <c r="D101" s="30" t="s">
        <v>22</v>
      </c>
      <c r="E101" s="97" t="s">
        <v>51</v>
      </c>
      <c r="F101" s="98">
        <v>200</v>
      </c>
      <c r="G101" s="100">
        <v>0.24</v>
      </c>
      <c r="H101" s="100">
        <v>5E-2</v>
      </c>
      <c r="I101" s="100">
        <v>14.07</v>
      </c>
      <c r="J101" s="100">
        <v>55.6069428</v>
      </c>
      <c r="K101" s="113" t="str">
        <f>"11/54"</f>
        <v>11/54</v>
      </c>
      <c r="L101" s="153">
        <v>15.85</v>
      </c>
    </row>
    <row r="102" ht="15.75">
      <c r="A102" s="25"/>
      <c r="B102" s="26"/>
      <c r="C102" s="27"/>
      <c r="D102" s="30" t="s">
        <v>23</v>
      </c>
      <c r="E102" s="121" t="s">
        <v>83</v>
      </c>
      <c r="F102" s="98">
        <v>40</v>
      </c>
      <c r="G102" s="116">
        <v>1.32</v>
      </c>
      <c r="H102" s="116">
        <v>0.24</v>
      </c>
      <c r="I102" s="116">
        <v>8.34</v>
      </c>
      <c r="J102" s="116">
        <v>38.676</v>
      </c>
      <c r="K102" s="111"/>
      <c r="L102" s="153">
        <v>2.71</v>
      </c>
    </row>
    <row r="103" ht="15.75">
      <c r="A103" s="25"/>
      <c r="B103" s="26"/>
      <c r="C103" s="27"/>
      <c r="D103" s="30" t="s">
        <v>24</v>
      </c>
      <c r="E103" s="102"/>
      <c r="F103" s="98"/>
      <c r="G103" s="98"/>
      <c r="H103" s="98"/>
      <c r="I103" s="98"/>
      <c r="J103" s="98"/>
      <c r="K103" s="111"/>
      <c r="L103" s="155"/>
    </row>
    <row r="104" ht="15.75">
      <c r="A104" s="25"/>
      <c r="B104" s="26"/>
      <c r="C104" s="27"/>
      <c r="D104" s="28" t="s">
        <v>72</v>
      </c>
      <c r="E104" s="114" t="s">
        <v>40</v>
      </c>
      <c r="F104" s="98">
        <v>40</v>
      </c>
      <c r="G104" s="99">
        <v>0.14</v>
      </c>
      <c r="H104" s="99">
        <v>9E-2</v>
      </c>
      <c r="I104" s="99">
        <v>9.2</v>
      </c>
      <c r="J104" s="99">
        <v>36.14400750000001</v>
      </c>
      <c r="K104" s="111" t="s">
        <v>41</v>
      </c>
      <c r="L104" s="153">
        <v>26.06</v>
      </c>
    </row>
    <row r="105" ht="15.75">
      <c r="A105" s="25"/>
      <c r="B105" s="26"/>
      <c r="C105" s="27"/>
      <c r="D105" s="28"/>
      <c r="E105" s="102"/>
      <c r="F105" s="98"/>
      <c r="G105" s="98"/>
      <c r="H105" s="98"/>
      <c r="I105" s="98"/>
      <c r="J105" s="98"/>
      <c r="K105" s="111"/>
      <c r="L105" s="155"/>
    </row>
    <row r="106" ht="15.75">
      <c r="A106" s="35"/>
      <c r="B106" s="36"/>
      <c r="C106" s="37"/>
      <c r="D106" s="38" t="s">
        <v>33</v>
      </c>
      <c r="E106" s="39"/>
      <c r="F106" s="156">
        <f>F99+F100+F101+F102+F104</f>
        <v>580</v>
      </c>
      <c r="G106" s="74">
        <f>G99+G100+G101+G102+G104</f>
        <v>22.319999999999997</v>
      </c>
      <c r="H106" s="74">
        <f>H99+H100+H101+H102+H104</f>
        <v>26.529999999999998</v>
      </c>
      <c r="I106" s="74">
        <f>I99+I100+I101+I102+I104</f>
        <v>94.13478260869566</v>
      </c>
      <c r="J106" s="74">
        <f>J99+J100+J101+J102+J104</f>
        <v>650.3308633434783</v>
      </c>
      <c r="K106" s="42"/>
      <c r="L106" s="157">
        <f>SUM(L99:L105)</f>
        <v>176.94</v>
      </c>
    </row>
    <row r="107" ht="18.75">
      <c r="A107" s="43">
        <f>A99</f>
        <v>2</v>
      </c>
      <c r="B107" s="44">
        <f>B99</f>
        <v>1</v>
      </c>
      <c r="C107" s="45" t="s">
        <v>25</v>
      </c>
      <c r="D107" s="30" t="s">
        <v>26</v>
      </c>
      <c r="E107" s="97" t="s">
        <v>109</v>
      </c>
      <c r="F107" s="98">
        <v>100</v>
      </c>
      <c r="G107" s="100">
        <v>1.41</v>
      </c>
      <c r="H107" s="100">
        <v>5</v>
      </c>
      <c r="I107" s="100">
        <v>8.64</v>
      </c>
      <c r="J107" s="100">
        <v>70.97</v>
      </c>
      <c r="K107" s="166" t="str">
        <f>"7/18"</f>
        <v>7/18</v>
      </c>
      <c r="L107" s="158">
        <v>58.06</v>
      </c>
    </row>
    <row r="108" ht="18.75">
      <c r="A108" s="25"/>
      <c r="B108" s="26"/>
      <c r="C108" s="27"/>
      <c r="D108" s="30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9">
        <v>50</v>
      </c>
    </row>
    <row r="109" ht="18.75">
      <c r="A109" s="25"/>
      <c r="B109" s="26"/>
      <c r="C109" s="27"/>
      <c r="D109" s="30" t="s">
        <v>28</v>
      </c>
      <c r="E109" s="134" t="s">
        <v>76</v>
      </c>
      <c r="F109" s="128">
        <v>100</v>
      </c>
      <c r="G109" s="116">
        <v>23.89</v>
      </c>
      <c r="H109" s="116">
        <v>9.33</v>
      </c>
      <c r="I109" s="116">
        <v>47.39</v>
      </c>
      <c r="J109" s="116">
        <v>359.532025</v>
      </c>
      <c r="K109" s="113" t="str">
        <f>"8/55"</f>
        <v>8/55</v>
      </c>
      <c r="L109" s="161">
        <v>89.59</v>
      </c>
    </row>
    <row r="110" ht="18.75">
      <c r="A110" s="25"/>
      <c r="B110" s="26"/>
      <c r="C110" s="27"/>
      <c r="D110" s="30" t="s">
        <v>29</v>
      </c>
      <c r="E110" s="97" t="s">
        <v>70</v>
      </c>
      <c r="F110" s="98">
        <v>180</v>
      </c>
      <c r="G110" s="100">
        <v>3.2530120481927716</v>
      </c>
      <c r="H110" s="100">
        <v>4.819277108433735</v>
      </c>
      <c r="I110" s="100">
        <v>35.57831325301205</v>
      </c>
      <c r="J110" s="100">
        <v>270.8</v>
      </c>
      <c r="K110" s="113" t="str">
        <f>"5/74"</f>
        <v>5/74</v>
      </c>
      <c r="L110" s="159">
        <v>39.17</v>
      </c>
    </row>
    <row r="111" ht="18.75">
      <c r="A111" s="25"/>
      <c r="B111" s="26"/>
      <c r="C111" s="27"/>
      <c r="D111" s="30" t="s">
        <v>30</v>
      </c>
      <c r="E111" s="118" t="s">
        <v>85</v>
      </c>
      <c r="F111" s="98">
        <v>200</v>
      </c>
      <c r="G111" s="100">
        <v>0.18</v>
      </c>
      <c r="H111" s="100">
        <v>5E-2</v>
      </c>
      <c r="I111" s="100">
        <v>9.63</v>
      </c>
      <c r="J111" s="100">
        <v>37.582527999999996</v>
      </c>
      <c r="K111" s="171" t="str">
        <f>"11/7"</f>
        <v>11/7</v>
      </c>
      <c r="L111" s="159">
        <v>19.58</v>
      </c>
    </row>
    <row r="112" ht="18.75">
      <c r="A112" s="25"/>
      <c r="B112" s="26"/>
      <c r="C112" s="27"/>
      <c r="D112" s="30" t="s">
        <v>31</v>
      </c>
      <c r="E112" s="114" t="s">
        <v>46</v>
      </c>
      <c r="F112" s="98">
        <v>50</v>
      </c>
      <c r="G112" s="116">
        <v>3.3</v>
      </c>
      <c r="H112" s="116">
        <v>0.6</v>
      </c>
      <c r="I112" s="116">
        <v>20.85</v>
      </c>
      <c r="J112" s="116">
        <v>96.69</v>
      </c>
      <c r="K112" s="111"/>
      <c r="L112" s="159">
        <v>4.5</v>
      </c>
    </row>
    <row r="113" ht="18.75">
      <c r="A113" s="25"/>
      <c r="B113" s="26"/>
      <c r="C113" s="27"/>
      <c r="D113" s="30" t="s">
        <v>32</v>
      </c>
      <c r="E113" s="121" t="s">
        <v>83</v>
      </c>
      <c r="F113" s="98">
        <v>50</v>
      </c>
      <c r="G113" s="116">
        <v>3.3</v>
      </c>
      <c r="H113" s="116">
        <v>0.6</v>
      </c>
      <c r="I113" s="116">
        <v>20.85</v>
      </c>
      <c r="J113" s="116">
        <v>96.69</v>
      </c>
      <c r="K113" s="111"/>
      <c r="L113" s="159">
        <v>4.5</v>
      </c>
    </row>
    <row r="114" ht="15.75">
      <c r="A114" s="25"/>
      <c r="B114" s="26"/>
      <c r="C114" s="27"/>
      <c r="D114" s="28"/>
      <c r="E114" s="102"/>
      <c r="F114" s="98"/>
      <c r="G114" s="98"/>
      <c r="H114" s="98"/>
      <c r="I114" s="98"/>
      <c r="J114" s="98"/>
      <c r="K114" s="111"/>
      <c r="L114" s="155"/>
    </row>
    <row r="115" ht="15.75">
      <c r="A115" s="25"/>
      <c r="B115" s="26"/>
      <c r="C115" s="27"/>
      <c r="D115" s="28"/>
      <c r="E115" s="102"/>
      <c r="F115" s="98"/>
      <c r="G115" s="98"/>
      <c r="H115" s="98"/>
      <c r="I115" s="98"/>
      <c r="J115" s="98"/>
      <c r="K115" s="111"/>
      <c r="L115" s="155"/>
    </row>
    <row r="116" ht="16.5">
      <c r="A116" s="25"/>
      <c r="B116" s="26"/>
      <c r="C116" s="27"/>
      <c r="D116" s="51" t="s">
        <v>33</v>
      </c>
      <c r="E116" s="52"/>
      <c r="F116" s="180">
        <f>F107+F108+F109+F110+F111+F112+F113</f>
        <v>930</v>
      </c>
      <c r="G116" s="70">
        <f>G107+G108+G109+G110+G111+G112+G113</f>
        <v>40.77301204819277</v>
      </c>
      <c r="H116" s="70">
        <f>H107+H108+H109+H110+H111+H112+H113</f>
        <v>31.649277108433736</v>
      </c>
      <c r="I116" s="70">
        <f>I107+I108+I109+I110+I111+I112+I113</f>
        <v>155.25831325301203</v>
      </c>
      <c r="J116" s="70">
        <f>J107+J108+J109+J110+J111+J112+J113</f>
        <v>1100.3361475833333</v>
      </c>
      <c r="K116" s="54"/>
      <c r="L116" s="163">
        <f>SUM(L107:L115)</f>
        <v>265.4</v>
      </c>
    </row>
    <row r="117" ht="16.5">
      <c r="A117" s="55">
        <f>A99</f>
        <v>2</v>
      </c>
      <c r="B117" s="56">
        <f>B99</f>
        <v>1</v>
      </c>
      <c r="C117" s="221" t="s">
        <v>4</v>
      </c>
      <c r="D117" s="222"/>
      <c r="E117" s="71"/>
      <c r="F117" s="176">
        <f>F106+F116</f>
        <v>1510</v>
      </c>
      <c r="G117" s="91">
        <f>G106+G116</f>
        <v>63.09301204819276</v>
      </c>
      <c r="H117" s="91">
        <f>H106+H116</f>
        <v>58.17927710843374</v>
      </c>
      <c r="I117" s="91">
        <f>I106+I116</f>
        <v>249.3930958617077</v>
      </c>
      <c r="J117" s="91">
        <f>J106+J116</f>
        <v>1750.6670109268116</v>
      </c>
      <c r="K117" s="82"/>
      <c r="L117" s="209">
        <f>L106+L116</f>
        <v>442.34</v>
      </c>
    </row>
    <row r="118" ht="18.75">
      <c r="A118" s="21">
        <v>2</v>
      </c>
      <c r="B118" s="22">
        <v>2</v>
      </c>
      <c r="C118" s="23" t="s">
        <v>20</v>
      </c>
      <c r="D118" s="24" t="s">
        <v>21</v>
      </c>
      <c r="E118" s="135" t="s">
        <v>110</v>
      </c>
      <c r="F118" s="128">
        <v>120</v>
      </c>
      <c r="G118" s="100">
        <v>11.8</v>
      </c>
      <c r="H118" s="100">
        <v>10.59</v>
      </c>
      <c r="I118" s="100">
        <v>21.192771084337352</v>
      </c>
      <c r="J118" s="100">
        <v>132.2</v>
      </c>
      <c r="K118" s="136" t="s">
        <v>125</v>
      </c>
      <c r="L118" s="159">
        <v>98.72</v>
      </c>
    </row>
    <row r="119" ht="31.5">
      <c r="A119" s="25"/>
      <c r="B119" s="26"/>
      <c r="C119" s="27"/>
      <c r="D119" s="30" t="s">
        <v>29</v>
      </c>
      <c r="E119" s="94" t="s">
        <v>78</v>
      </c>
      <c r="F119" s="181">
        <v>180</v>
      </c>
      <c r="G119" s="100">
        <v>4.73</v>
      </c>
      <c r="H119" s="100">
        <v>7.29</v>
      </c>
      <c r="I119" s="100">
        <v>42.44</v>
      </c>
      <c r="J119" s="100">
        <v>210.7110972</v>
      </c>
      <c r="K119" s="137" t="str">
        <f>"5/54"</f>
        <v>5/54</v>
      </c>
      <c r="L119" s="159">
        <v>29.1</v>
      </c>
    </row>
    <row r="120" ht="15.75">
      <c r="A120" s="25"/>
      <c r="B120" s="26"/>
      <c r="C120" s="27"/>
      <c r="D120" s="30" t="s">
        <v>22</v>
      </c>
      <c r="E120" s="118" t="s">
        <v>64</v>
      </c>
      <c r="F120" s="98">
        <v>200</v>
      </c>
      <c r="G120" s="100">
        <v>0.18</v>
      </c>
      <c r="H120" s="100">
        <v>5E-2</v>
      </c>
      <c r="I120" s="100">
        <v>9.63</v>
      </c>
      <c r="J120" s="100">
        <v>37.582527999999996</v>
      </c>
      <c r="K120" s="171" t="str">
        <f>"11/18"</f>
        <v>11/18</v>
      </c>
      <c r="L120" s="182">
        <v>12.91</v>
      </c>
    </row>
    <row r="121" ht="18.75">
      <c r="A121" s="25"/>
      <c r="B121" s="26"/>
      <c r="C121" s="27"/>
      <c r="D121" s="30" t="s">
        <v>23</v>
      </c>
      <c r="E121" s="114" t="s">
        <v>60</v>
      </c>
      <c r="F121" s="98">
        <v>20</v>
      </c>
      <c r="G121" s="99">
        <v>3.08</v>
      </c>
      <c r="H121" s="99">
        <v>1.2</v>
      </c>
      <c r="I121" s="99">
        <v>21.32</v>
      </c>
      <c r="J121" s="99">
        <v>107.8</v>
      </c>
      <c r="K121" s="111"/>
      <c r="L121" s="159">
        <v>4.5</v>
      </c>
    </row>
    <row r="122" ht="15.75">
      <c r="A122" s="25"/>
      <c r="B122" s="26"/>
      <c r="C122" s="27"/>
      <c r="D122" s="30" t="s">
        <v>24</v>
      </c>
      <c r="E122" s="121" t="s">
        <v>49</v>
      </c>
      <c r="F122" s="98">
        <v>130</v>
      </c>
      <c r="G122" s="116">
        <v>0.52</v>
      </c>
      <c r="H122" s="116">
        <v>0.52</v>
      </c>
      <c r="I122" s="116">
        <v>15.08</v>
      </c>
      <c r="J122" s="116">
        <v>63.283999999999985</v>
      </c>
      <c r="K122" s="111"/>
      <c r="L122" s="182">
        <v>29.91</v>
      </c>
    </row>
    <row r="123" ht="15.75">
      <c r="A123" s="25"/>
      <c r="B123" s="26"/>
      <c r="C123" s="27"/>
      <c r="D123" s="30" t="s">
        <v>23</v>
      </c>
      <c r="E123" s="114" t="s">
        <v>83</v>
      </c>
      <c r="F123" s="98">
        <v>20</v>
      </c>
      <c r="G123" s="116">
        <v>1.32</v>
      </c>
      <c r="H123" s="116">
        <v>0.24</v>
      </c>
      <c r="I123" s="116">
        <v>8.34</v>
      </c>
      <c r="J123" s="116">
        <v>38.676</v>
      </c>
      <c r="K123" s="111"/>
      <c r="L123" s="182">
        <v>1.8</v>
      </c>
    </row>
    <row r="124" ht="15.75">
      <c r="A124" s="25"/>
      <c r="B124" s="26"/>
      <c r="C124" s="27"/>
      <c r="D124" s="28"/>
      <c r="E124" s="102"/>
      <c r="F124" s="98"/>
      <c r="G124" s="98"/>
      <c r="H124" s="98"/>
      <c r="I124" s="98"/>
      <c r="J124" s="98"/>
      <c r="K124" s="111"/>
      <c r="L124" s="155"/>
    </row>
    <row r="125" ht="15.75">
      <c r="A125" s="35"/>
      <c r="B125" s="36"/>
      <c r="C125" s="37"/>
      <c r="D125" s="38" t="s">
        <v>33</v>
      </c>
      <c r="E125" s="39"/>
      <c r="F125" s="175">
        <f>F118+F119+F120+F121+F122+F123</f>
        <v>670</v>
      </c>
      <c r="G125" s="74">
        <f>G118+G119+G120+G121+G122+G123</f>
        <v>21.63</v>
      </c>
      <c r="H125" s="74">
        <f>H118+H119+H120+H121+H122+H123</f>
        <v>19.889999999999997</v>
      </c>
      <c r="I125" s="74">
        <f>I118+I119+I120+I121+I122+I123</f>
        <v>118.00277108433734</v>
      </c>
      <c r="J125" s="74">
        <f>J118+J119+J120+J121+J122+J123</f>
        <v>590.2536252</v>
      </c>
      <c r="K125" s="42"/>
      <c r="L125" s="157">
        <f>SUM(L118:L124)</f>
        <v>176.94</v>
      </c>
    </row>
    <row r="126" ht="30">
      <c r="A126" s="43">
        <f>A118</f>
        <v>2</v>
      </c>
      <c r="B126" s="44">
        <f>B118</f>
        <v>2</v>
      </c>
      <c r="C126" s="45" t="s">
        <v>25</v>
      </c>
      <c r="D126" s="30" t="s">
        <v>26</v>
      </c>
      <c r="E126" s="97" t="s">
        <v>126</v>
      </c>
      <c r="F126" s="98">
        <v>100</v>
      </c>
      <c r="G126" s="130">
        <v>1.12</v>
      </c>
      <c r="H126" s="130">
        <v>4.8</v>
      </c>
      <c r="I126" s="100">
        <v>6.16</v>
      </c>
      <c r="J126" s="100">
        <v>75.2</v>
      </c>
      <c r="K126" s="113" t="str">
        <f>"7/13"</f>
        <v>7/13</v>
      </c>
      <c r="L126" s="159">
        <v>30.59</v>
      </c>
    </row>
    <row r="127" ht="18.75">
      <c r="A127" s="25"/>
      <c r="B127" s="26"/>
      <c r="C127" s="27"/>
      <c r="D127" s="30" t="s">
        <v>27</v>
      </c>
      <c r="E127" s="135" t="s">
        <v>68</v>
      </c>
      <c r="F127" s="138" t="s">
        <v>80</v>
      </c>
      <c r="G127" s="138">
        <v>5.55</v>
      </c>
      <c r="H127" s="138">
        <v>12.08</v>
      </c>
      <c r="I127" s="138">
        <v>17.95</v>
      </c>
      <c r="J127" s="138">
        <v>299.789054783333</v>
      </c>
      <c r="K127" s="139" t="str">
        <f>"6/70"</f>
        <v>6/70</v>
      </c>
      <c r="L127" s="159">
        <v>50</v>
      </c>
    </row>
    <row r="128" ht="18.75">
      <c r="A128" s="25"/>
      <c r="B128" s="26"/>
      <c r="C128" s="27"/>
      <c r="D128" s="30" t="s">
        <v>28</v>
      </c>
      <c r="E128" s="94" t="s">
        <v>71</v>
      </c>
      <c r="F128" s="181">
        <v>120</v>
      </c>
      <c r="G128" s="100">
        <v>13.55</v>
      </c>
      <c r="H128" s="100">
        <v>13.89</v>
      </c>
      <c r="I128" s="100">
        <v>24.29</v>
      </c>
      <c r="J128" s="100">
        <v>306.80065</v>
      </c>
      <c r="K128" s="137" t="str">
        <f>"10/5"</f>
        <v>10/5</v>
      </c>
      <c r="L128" s="183">
        <v>108.94</v>
      </c>
    </row>
    <row r="129" ht="18.75">
      <c r="A129" s="25"/>
      <c r="B129" s="26"/>
      <c r="C129" s="27"/>
      <c r="D129" s="30" t="s">
        <v>29</v>
      </c>
      <c r="E129" s="135" t="s">
        <v>56</v>
      </c>
      <c r="F129" s="98">
        <v>180</v>
      </c>
      <c r="G129" s="138">
        <v>3.28</v>
      </c>
      <c r="H129" s="138">
        <v>4.26</v>
      </c>
      <c r="I129" s="138">
        <v>22.92</v>
      </c>
      <c r="J129" s="138">
        <v>161.8295405</v>
      </c>
      <c r="K129" s="139" t="str">
        <f>"5/58"</f>
        <v>5/58</v>
      </c>
      <c r="L129" s="159">
        <v>50.92</v>
      </c>
    </row>
    <row r="130" ht="18.75">
      <c r="A130" s="25"/>
      <c r="B130" s="26"/>
      <c r="C130" s="27"/>
      <c r="D130" s="30" t="s">
        <v>30</v>
      </c>
      <c r="E130" s="114" t="s">
        <v>44</v>
      </c>
      <c r="F130" s="98">
        <v>200</v>
      </c>
      <c r="G130" s="98">
        <v>0.14</v>
      </c>
      <c r="H130" s="98">
        <v>0.1</v>
      </c>
      <c r="I130" s="98">
        <v>21.64</v>
      </c>
      <c r="J130" s="98">
        <v>83.96</v>
      </c>
      <c r="K130" s="111" t="s">
        <v>45</v>
      </c>
      <c r="L130" s="159">
        <v>15.95</v>
      </c>
    </row>
    <row r="131" ht="18.75">
      <c r="A131" s="25"/>
      <c r="B131" s="26"/>
      <c r="C131" s="27"/>
      <c r="D131" s="30" t="s">
        <v>31</v>
      </c>
      <c r="E131" s="114" t="s">
        <v>46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</v>
      </c>
      <c r="K131" s="111"/>
      <c r="L131" s="159">
        <v>4.5</v>
      </c>
    </row>
    <row r="132" ht="18.75">
      <c r="A132" s="25"/>
      <c r="B132" s="26"/>
      <c r="C132" s="27"/>
      <c r="D132" s="30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</v>
      </c>
      <c r="K132" s="111"/>
      <c r="L132" s="159">
        <v>4.5</v>
      </c>
    </row>
    <row r="133" ht="15.75">
      <c r="A133" s="25"/>
      <c r="B133" s="26"/>
      <c r="C133" s="27"/>
      <c r="D133" s="28"/>
      <c r="E133" s="102"/>
      <c r="F133" s="98"/>
      <c r="G133" s="98"/>
      <c r="H133" s="98"/>
      <c r="I133" s="98"/>
      <c r="J133" s="98"/>
      <c r="K133" s="111"/>
      <c r="L133" s="155"/>
    </row>
    <row r="134" ht="15.75">
      <c r="A134" s="25"/>
      <c r="B134" s="26"/>
      <c r="C134" s="27"/>
      <c r="D134" s="12"/>
      <c r="E134" s="102"/>
      <c r="F134" s="98"/>
      <c r="G134" s="98"/>
      <c r="H134" s="98"/>
      <c r="I134" s="98"/>
      <c r="J134" s="98"/>
      <c r="K134" s="111"/>
      <c r="L134" s="155"/>
    </row>
    <row r="135" ht="16.5">
      <c r="A135" s="25"/>
      <c r="B135" s="26"/>
      <c r="C135" s="27"/>
      <c r="D135" s="51" t="s">
        <v>33</v>
      </c>
      <c r="E135" s="52"/>
      <c r="F135" s="162">
        <f>F126+F127+F128+F129+F130+F131+F132</f>
        <v>910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1043.6072452833332</v>
      </c>
      <c r="K135" s="54"/>
      <c r="L135" s="163">
        <f>SUM(L126:L134)</f>
        <v>265.4</v>
      </c>
    </row>
    <row r="136" ht="16.5">
      <c r="A136" s="55">
        <f>A118</f>
        <v>2</v>
      </c>
      <c r="B136" s="56">
        <f>B118</f>
        <v>2</v>
      </c>
      <c r="C136" s="221" t="s">
        <v>4</v>
      </c>
      <c r="D136" s="222"/>
      <c r="E136" s="71"/>
      <c r="F136" s="176">
        <f>F125+F135</f>
        <v>1580</v>
      </c>
      <c r="G136" s="91">
        <f>G125+G135</f>
        <v>49.230000000000004</v>
      </c>
      <c r="H136" s="91">
        <f>H125+H135</f>
        <v>55.739999999999995</v>
      </c>
      <c r="I136" s="91">
        <f>I125+I135</f>
        <v>235.98277108433734</v>
      </c>
      <c r="J136" s="91">
        <f>J125+J135</f>
        <v>1633.8608704833332</v>
      </c>
      <c r="K136" s="82"/>
      <c r="L136" s="209">
        <f>L125+L135</f>
        <v>442.34</v>
      </c>
    </row>
    <row r="137" ht="31.5">
      <c r="A137" s="21">
        <v>2</v>
      </c>
      <c r="B137" s="22">
        <v>3</v>
      </c>
      <c r="C137" s="23" t="s">
        <v>20</v>
      </c>
      <c r="D137" s="24" t="s">
        <v>21</v>
      </c>
      <c r="E137" s="141" t="s">
        <v>112</v>
      </c>
      <c r="F137" s="95">
        <v>250</v>
      </c>
      <c r="G137" s="133">
        <v>11.29</v>
      </c>
      <c r="H137" s="133">
        <v>10.22</v>
      </c>
      <c r="I137" s="133">
        <v>49.15</v>
      </c>
      <c r="J137" s="133">
        <v>348.47</v>
      </c>
      <c r="K137" s="142" t="s">
        <v>65</v>
      </c>
      <c r="L137" s="152">
        <v>63.92</v>
      </c>
    </row>
    <row r="138" ht="31.5">
      <c r="A138" s="25"/>
      <c r="B138" s="26"/>
      <c r="C138" s="27"/>
      <c r="D138" s="28"/>
      <c r="E138" s="114" t="s">
        <v>99</v>
      </c>
      <c r="F138" s="98">
        <v>45</v>
      </c>
      <c r="G138" s="133">
        <v>4.98</v>
      </c>
      <c r="H138" s="133">
        <v>11.6</v>
      </c>
      <c r="I138" s="133">
        <v>10.28</v>
      </c>
      <c r="J138" s="133">
        <v>166.36</v>
      </c>
      <c r="K138" s="111" t="s">
        <v>131</v>
      </c>
      <c r="L138" s="153">
        <v>59.59</v>
      </c>
    </row>
    <row r="139" ht="15.75">
      <c r="A139" s="25"/>
      <c r="B139" s="26"/>
      <c r="C139" s="27"/>
      <c r="D139" s="30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96.569048</v>
      </c>
      <c r="K139" s="113" t="str">
        <f>"11/51"</f>
        <v>11/51</v>
      </c>
      <c r="L139" s="153">
        <v>26.32</v>
      </c>
    </row>
    <row r="140" customHeight="1" ht="15.75">
      <c r="A140" s="25"/>
      <c r="B140" s="26"/>
      <c r="C140" s="27"/>
      <c r="D140" s="30" t="s">
        <v>23</v>
      </c>
      <c r="E140" s="121" t="s">
        <v>83</v>
      </c>
      <c r="F140" s="98">
        <v>20</v>
      </c>
      <c r="G140" s="116">
        <v>1.32</v>
      </c>
      <c r="H140" s="116">
        <v>0.24</v>
      </c>
      <c r="I140" s="116">
        <v>8.34</v>
      </c>
      <c r="J140" s="116">
        <v>38.676</v>
      </c>
      <c r="K140" s="111"/>
      <c r="L140" s="153">
        <v>3.6</v>
      </c>
    </row>
    <row r="141" ht="15.75">
      <c r="A141" s="25"/>
      <c r="B141" s="26"/>
      <c r="C141" s="27"/>
      <c r="D141" s="30" t="s">
        <v>24</v>
      </c>
      <c r="E141" s="102"/>
      <c r="F141" s="98"/>
      <c r="G141" s="98"/>
      <c r="H141" s="98"/>
      <c r="I141" s="98"/>
      <c r="J141" s="98"/>
      <c r="K141" s="111"/>
      <c r="L141" s="155"/>
    </row>
    <row r="142" ht="15.75">
      <c r="A142" s="25"/>
      <c r="B142" s="26"/>
      <c r="C142" s="27"/>
      <c r="D142" s="28" t="s">
        <v>72</v>
      </c>
      <c r="E142" s="97" t="s">
        <v>113</v>
      </c>
      <c r="F142" s="98">
        <v>40</v>
      </c>
      <c r="G142" s="99">
        <v>0.16</v>
      </c>
      <c r="H142" s="99">
        <v>0</v>
      </c>
      <c r="I142" s="99">
        <v>11.16</v>
      </c>
      <c r="J142" s="99">
        <v>44.8</v>
      </c>
      <c r="K142" s="113" t="str">
        <f>"11/51"</f>
        <v>11/51</v>
      </c>
      <c r="L142" s="153">
        <v>23.51</v>
      </c>
    </row>
    <row r="143" ht="15.75">
      <c r="A143" s="25"/>
      <c r="B143" s="26"/>
      <c r="C143" s="27"/>
      <c r="D143" s="28"/>
      <c r="E143" s="102"/>
      <c r="F143" s="98"/>
      <c r="G143" s="98"/>
      <c r="H143" s="98"/>
      <c r="I143" s="98"/>
      <c r="J143" s="98"/>
      <c r="K143" s="111"/>
      <c r="L143" s="155"/>
    </row>
    <row r="144" ht="15.75">
      <c r="A144" s="35"/>
      <c r="B144" s="36"/>
      <c r="C144" s="37"/>
      <c r="D144" s="38" t="s">
        <v>33</v>
      </c>
      <c r="E144" s="39"/>
      <c r="F144" s="156">
        <f>F137+F138+F139+F140+F142</f>
        <v>555</v>
      </c>
      <c r="G144" s="74">
        <f>G137+G138+G139+G140+G142</f>
        <v>21.39</v>
      </c>
      <c r="H144" s="74">
        <f>H137+H138+H139+H140+H142</f>
        <v>24.79</v>
      </c>
      <c r="I144" s="74">
        <f>I137+I138+I139+I140+I142</f>
        <v>90.23</v>
      </c>
      <c r="J144" s="74">
        <f>J137+J138+J139+J140+J142</f>
        <v>694.875048</v>
      </c>
      <c r="K144" s="42"/>
      <c r="L144" s="157">
        <f>SUM(L137:L143)</f>
        <v>176.94</v>
      </c>
    </row>
    <row r="145" ht="30">
      <c r="A145" s="43">
        <f>A137</f>
        <v>2</v>
      </c>
      <c r="B145" s="44">
        <f>B137</f>
        <v>3</v>
      </c>
      <c r="C145" s="45" t="s">
        <v>25</v>
      </c>
      <c r="D145" s="30" t="s">
        <v>26</v>
      </c>
      <c r="E145" s="97" t="s">
        <v>114</v>
      </c>
      <c r="F145" s="98">
        <v>100</v>
      </c>
      <c r="G145" s="96">
        <v>1.3</v>
      </c>
      <c r="H145" s="96">
        <v>4.98</v>
      </c>
      <c r="I145" s="96">
        <v>13.72</v>
      </c>
      <c r="J145" s="96">
        <v>98.78116976000001</v>
      </c>
      <c r="K145" s="113" t="str">
        <f>"7/34"</f>
        <v>7/34</v>
      </c>
      <c r="L145" s="159">
        <v>45.83</v>
      </c>
    </row>
    <row r="146" ht="18.75">
      <c r="A146" s="25"/>
      <c r="B146" s="26"/>
      <c r="C146" s="27"/>
      <c r="D146" s="30" t="s">
        <v>27</v>
      </c>
      <c r="E146" s="97" t="s">
        <v>63</v>
      </c>
      <c r="F146" s="98">
        <v>250</v>
      </c>
      <c r="G146" s="99">
        <v>5.31</v>
      </c>
      <c r="H146" s="99">
        <v>10.73</v>
      </c>
      <c r="I146" s="99">
        <v>16.16</v>
      </c>
      <c r="J146" s="99">
        <v>176.44301058333332</v>
      </c>
      <c r="K146" s="113" t="str">
        <f>"6/57"</f>
        <v>6/57</v>
      </c>
      <c r="L146" s="159">
        <v>50</v>
      </c>
    </row>
    <row r="147" ht="18.75">
      <c r="A147" s="25"/>
      <c r="B147" s="26"/>
      <c r="C147" s="27"/>
      <c r="D147" s="30" t="s">
        <v>28</v>
      </c>
      <c r="E147" s="97" t="s">
        <v>93</v>
      </c>
      <c r="F147" s="172">
        <v>250</v>
      </c>
      <c r="G147" s="144">
        <v>19.44</v>
      </c>
      <c r="H147" s="144">
        <v>23.36</v>
      </c>
      <c r="I147" s="144">
        <v>55.36</v>
      </c>
      <c r="J147" s="144">
        <v>508.5</v>
      </c>
      <c r="K147" s="113" t="str">
        <f>"8/27"</f>
        <v>8/27</v>
      </c>
      <c r="L147" s="159">
        <v>141.97</v>
      </c>
    </row>
    <row r="148" ht="15.75">
      <c r="A148" s="25"/>
      <c r="B148" s="26"/>
      <c r="C148" s="27"/>
      <c r="D148" s="30" t="s">
        <v>29</v>
      </c>
      <c r="E148" s="143"/>
      <c r="F148" s="98"/>
      <c r="G148" s="98"/>
      <c r="H148" s="98"/>
      <c r="I148" s="98"/>
      <c r="J148" s="98"/>
      <c r="K148" s="111"/>
      <c r="L148" s="154"/>
    </row>
    <row r="149" ht="18.75">
      <c r="A149" s="25"/>
      <c r="B149" s="26"/>
      <c r="C149" s="27"/>
      <c r="D149" s="30" t="s">
        <v>30</v>
      </c>
      <c r="E149" s="119" t="s">
        <v>61</v>
      </c>
      <c r="F149" s="98">
        <v>200</v>
      </c>
      <c r="G149" s="99">
        <v>0.2</v>
      </c>
      <c r="H149" s="99">
        <v>0.1</v>
      </c>
      <c r="I149" s="99">
        <v>13.1</v>
      </c>
      <c r="J149" s="99">
        <v>56</v>
      </c>
      <c r="K149" s="171" t="str">
        <f>"11/53"</f>
        <v>11/53</v>
      </c>
      <c r="L149" s="159">
        <v>18.6</v>
      </c>
    </row>
    <row r="150" ht="18.75">
      <c r="A150" s="25"/>
      <c r="B150" s="26"/>
      <c r="C150" s="27"/>
      <c r="D150" s="30" t="s">
        <v>31</v>
      </c>
      <c r="E150" s="114" t="s">
        <v>46</v>
      </c>
      <c r="F150" s="98">
        <v>50</v>
      </c>
      <c r="G150" s="116">
        <v>3.3</v>
      </c>
      <c r="H150" s="116">
        <v>0.6</v>
      </c>
      <c r="I150" s="116">
        <v>20.85</v>
      </c>
      <c r="J150" s="116">
        <v>96.69</v>
      </c>
      <c r="K150" s="111"/>
      <c r="L150" s="159">
        <v>4.5</v>
      </c>
    </row>
    <row r="151" ht="18.75">
      <c r="A151" s="25"/>
      <c r="B151" s="26"/>
      <c r="C151" s="27"/>
      <c r="D151" s="30" t="s">
        <v>32</v>
      </c>
      <c r="E151" s="121" t="s">
        <v>83</v>
      </c>
      <c r="F151" s="98">
        <v>30</v>
      </c>
      <c r="G151" s="116">
        <v>1.98</v>
      </c>
      <c r="H151" s="116">
        <v>0.36</v>
      </c>
      <c r="I151" s="116">
        <v>12.51</v>
      </c>
      <c r="J151" s="116">
        <v>58.014</v>
      </c>
      <c r="K151" s="111"/>
      <c r="L151" s="159">
        <v>4.5</v>
      </c>
    </row>
    <row r="152" ht="15.75">
      <c r="A152" s="25"/>
      <c r="B152" s="26"/>
      <c r="C152" s="27"/>
      <c r="D152" s="28"/>
      <c r="E152" s="102"/>
      <c r="F152" s="98"/>
      <c r="G152" s="98"/>
      <c r="H152" s="98"/>
      <c r="I152" s="98"/>
      <c r="J152" s="98"/>
      <c r="K152" s="111"/>
      <c r="L152" s="155"/>
    </row>
    <row r="153" ht="15.75">
      <c r="A153" s="25"/>
      <c r="B153" s="26"/>
      <c r="C153" s="27"/>
      <c r="D153" s="12"/>
      <c r="E153" s="102"/>
      <c r="F153" s="98"/>
      <c r="G153" s="98"/>
      <c r="H153" s="98"/>
      <c r="I153" s="98"/>
      <c r="J153" s="98"/>
      <c r="K153" s="111"/>
      <c r="L153" s="155"/>
    </row>
    <row r="154" ht="16.5">
      <c r="A154" s="25"/>
      <c r="B154" s="26"/>
      <c r="C154" s="27"/>
      <c r="D154" s="51" t="s">
        <v>33</v>
      </c>
      <c r="E154" s="52"/>
      <c r="F154" s="162">
        <f>SUM(F145:F153)</f>
        <v>880</v>
      </c>
      <c r="G154" s="70">
        <f>G145+G146+G147+G149+G150+G151</f>
        <v>31.53</v>
      </c>
      <c r="H154" s="70">
        <f>H145+H146+H147+H149+H150+H151</f>
        <v>40.13</v>
      </c>
      <c r="I154" s="70">
        <f>I145+I146+I147+I149+I150+I151</f>
        <v>131.7</v>
      </c>
      <c r="J154" s="70">
        <f>J145+J146+J147+J149+J150+J151</f>
        <v>994.4281803433333</v>
      </c>
      <c r="K154" s="54"/>
      <c r="L154" s="163">
        <f>SUM(L145:L153)</f>
        <v>265.40000000000003</v>
      </c>
    </row>
    <row r="155" ht="16.5">
      <c r="A155" s="55">
        <f>A137</f>
        <v>2</v>
      </c>
      <c r="B155" s="56">
        <f>B137</f>
        <v>3</v>
      </c>
      <c r="C155" s="219" t="s">
        <v>4</v>
      </c>
      <c r="D155" s="220"/>
      <c r="E155" s="57"/>
      <c r="F155" s="164">
        <f>F144+F154</f>
        <v>1435</v>
      </c>
      <c r="G155" s="87">
        <f>G144+G154</f>
        <v>52.92</v>
      </c>
      <c r="H155" s="87">
        <f>H144+H154</f>
        <v>64.92</v>
      </c>
      <c r="I155" s="87">
        <f>I144+I154</f>
        <v>221.93</v>
      </c>
      <c r="J155" s="87">
        <f>J144+J154</f>
        <v>1689.3032283433333</v>
      </c>
      <c r="K155" s="79"/>
      <c r="L155" s="165"/>
    </row>
    <row r="156" ht="18.75">
      <c r="A156" s="21">
        <v>2</v>
      </c>
      <c r="B156" s="22">
        <v>4</v>
      </c>
      <c r="C156" s="23" t="s">
        <v>20</v>
      </c>
      <c r="D156" s="24" t="s">
        <v>21</v>
      </c>
      <c r="E156" s="141" t="s">
        <v>58</v>
      </c>
      <c r="F156" s="95">
        <v>200</v>
      </c>
      <c r="G156" s="99">
        <v>19.93</v>
      </c>
      <c r="H156" s="99">
        <v>17.1</v>
      </c>
      <c r="I156" s="99">
        <v>17.99</v>
      </c>
      <c r="J156" s="99">
        <v>305.901156</v>
      </c>
      <c r="K156" s="142" t="s">
        <v>59</v>
      </c>
      <c r="L156" s="159">
        <v>122.65</v>
      </c>
    </row>
    <row r="157" ht="18.75">
      <c r="A157" s="25"/>
      <c r="B157" s="26"/>
      <c r="C157" s="27"/>
      <c r="D157" s="28" t="s">
        <v>72</v>
      </c>
      <c r="E157" s="94" t="s">
        <v>81</v>
      </c>
      <c r="F157" s="98">
        <v>40</v>
      </c>
      <c r="G157" s="99">
        <v>2.16</v>
      </c>
      <c r="H157" s="99">
        <v>2.55</v>
      </c>
      <c r="I157" s="99">
        <v>16.65</v>
      </c>
      <c r="J157" s="99">
        <v>95.21999999999998</v>
      </c>
      <c r="K157" s="111"/>
      <c r="L157" s="159">
        <v>15.01</v>
      </c>
    </row>
    <row r="158" ht="18.75">
      <c r="A158" s="25"/>
      <c r="B158" s="26"/>
      <c r="C158" s="27"/>
      <c r="D158" s="30" t="s">
        <v>22</v>
      </c>
      <c r="E158" s="94" t="s">
        <v>57</v>
      </c>
      <c r="F158" s="98">
        <v>200</v>
      </c>
      <c r="G158" s="99">
        <v>0.18</v>
      </c>
      <c r="H158" s="99">
        <v>4E-2</v>
      </c>
      <c r="I158" s="99">
        <v>13.75</v>
      </c>
      <c r="J158" s="99">
        <v>53.1366428</v>
      </c>
      <c r="K158" s="137" t="str">
        <f>"11/17"</f>
        <v>11/17</v>
      </c>
      <c r="L158" s="159">
        <v>4.42</v>
      </c>
    </row>
    <row r="159" ht="18.75">
      <c r="A159" s="25"/>
      <c r="B159" s="26"/>
      <c r="C159" s="27"/>
      <c r="D159" s="30" t="s">
        <v>23</v>
      </c>
      <c r="E159" s="114" t="s">
        <v>60</v>
      </c>
      <c r="F159" s="98">
        <v>30</v>
      </c>
      <c r="G159" s="99">
        <v>3.08</v>
      </c>
      <c r="H159" s="99">
        <v>1.2</v>
      </c>
      <c r="I159" s="99">
        <v>21.32</v>
      </c>
      <c r="J159" s="99">
        <v>107.8</v>
      </c>
      <c r="K159" s="111"/>
      <c r="L159" s="159">
        <v>2.25</v>
      </c>
    </row>
    <row r="160" ht="18.75">
      <c r="A160" s="25"/>
      <c r="B160" s="26"/>
      <c r="C160" s="27"/>
      <c r="D160" s="30" t="s">
        <v>24</v>
      </c>
      <c r="E160" s="121" t="s">
        <v>49</v>
      </c>
      <c r="F160" s="98">
        <v>130</v>
      </c>
      <c r="G160" s="116">
        <v>0.52</v>
      </c>
      <c r="H160" s="116">
        <v>0.52</v>
      </c>
      <c r="I160" s="116">
        <v>15.08</v>
      </c>
      <c r="J160" s="116">
        <v>63.283999999999985</v>
      </c>
      <c r="K160" s="111"/>
      <c r="L160" s="159">
        <v>29.91</v>
      </c>
    </row>
    <row r="161" ht="15.75">
      <c r="A161" s="25"/>
      <c r="B161" s="26"/>
      <c r="C161" s="27"/>
      <c r="D161" s="30" t="s">
        <v>32</v>
      </c>
      <c r="E161" s="145" t="s">
        <v>83</v>
      </c>
      <c r="F161" s="98">
        <v>30</v>
      </c>
      <c r="G161" s="116">
        <v>2.64</v>
      </c>
      <c r="H161" s="116">
        <v>0.48</v>
      </c>
      <c r="I161" s="116">
        <v>16.68</v>
      </c>
      <c r="J161" s="116">
        <v>77.352</v>
      </c>
      <c r="K161" s="111"/>
      <c r="L161" s="153">
        <v>2.7</v>
      </c>
    </row>
    <row r="162" ht="15.75">
      <c r="A162" s="25"/>
      <c r="B162" s="26"/>
      <c r="C162" s="27"/>
      <c r="D162" s="28"/>
      <c r="E162" s="102"/>
      <c r="F162" s="98"/>
      <c r="G162" s="98"/>
      <c r="H162" s="98"/>
      <c r="I162" s="98"/>
      <c r="J162" s="98"/>
      <c r="K162" s="111"/>
      <c r="L162" s="155"/>
    </row>
    <row r="163" ht="15.75">
      <c r="A163" s="35"/>
      <c r="B163" s="36"/>
      <c r="C163" s="37"/>
      <c r="D163" s="38" t="s">
        <v>33</v>
      </c>
      <c r="E163" s="39"/>
      <c r="F163" s="156">
        <f>F156+F157+F158+F159+F160</f>
        <v>600</v>
      </c>
      <c r="G163" s="74">
        <f>G156+G157+G158+G159+G160+G161</f>
        <v>28.51</v>
      </c>
      <c r="H163" s="74">
        <f>H156+H157+H158+H159+H160+H161</f>
        <v>21.89</v>
      </c>
      <c r="I163" s="74">
        <f>I156+I157+I158+I159+I160+I161</f>
        <v>101.47</v>
      </c>
      <c r="J163" s="74">
        <f>J156+J157+J158+J159+J160+J161</f>
        <v>702.6937988</v>
      </c>
      <c r="K163" s="42"/>
      <c r="L163" s="157">
        <f>SUM(L156:L162)</f>
        <v>176.93999999999997</v>
      </c>
    </row>
    <row r="164" ht="30">
      <c r="A164" s="43">
        <f>A156</f>
        <v>2</v>
      </c>
      <c r="B164" s="44">
        <f>B156</f>
        <v>4</v>
      </c>
      <c r="C164" s="45" t="s">
        <v>25</v>
      </c>
      <c r="D164" s="30" t="s">
        <v>26</v>
      </c>
      <c r="E164" s="97" t="s">
        <v>102</v>
      </c>
      <c r="F164" s="98">
        <v>100</v>
      </c>
      <c r="G164" s="177">
        <v>0.81</v>
      </c>
      <c r="H164" s="177">
        <v>6.06</v>
      </c>
      <c r="I164" s="177">
        <v>4.79</v>
      </c>
      <c r="J164" s="177">
        <v>76.753796</v>
      </c>
      <c r="K164" s="113" t="str">
        <f>"7/14"</f>
        <v>7/14</v>
      </c>
      <c r="L164" s="159">
        <v>49.13</v>
      </c>
    </row>
    <row r="165" ht="18.75">
      <c r="A165" s="25"/>
      <c r="B165" s="26"/>
      <c r="C165" s="27"/>
      <c r="D165" s="30" t="s">
        <v>27</v>
      </c>
      <c r="E165" s="94" t="s">
        <v>67</v>
      </c>
      <c r="F165" s="122" t="str">
        <f>"250"</f>
        <v>250</v>
      </c>
      <c r="G165" s="100">
        <v>11</v>
      </c>
      <c r="H165" s="100">
        <v>10.64</v>
      </c>
      <c r="I165" s="100">
        <v>58</v>
      </c>
      <c r="J165" s="100">
        <v>291.442163783333</v>
      </c>
      <c r="K165" s="137" t="str">
        <f>"6/63"</f>
        <v>6/63</v>
      </c>
      <c r="L165" s="159">
        <v>50</v>
      </c>
    </row>
    <row r="166" ht="18.75">
      <c r="A166" s="25"/>
      <c r="B166" s="26"/>
      <c r="C166" s="27"/>
      <c r="D166" s="30" t="s">
        <v>28</v>
      </c>
      <c r="E166" s="118" t="s">
        <v>94</v>
      </c>
      <c r="F166" s="98">
        <v>250</v>
      </c>
      <c r="G166" s="184">
        <v>21.3</v>
      </c>
      <c r="H166" s="185">
        <v>15</v>
      </c>
      <c r="I166" s="184">
        <v>56</v>
      </c>
      <c r="J166" s="184">
        <v>466</v>
      </c>
      <c r="K166" s="186" t="s">
        <v>77</v>
      </c>
      <c r="L166" s="161">
        <v>137.61</v>
      </c>
    </row>
    <row r="167" ht="18.75">
      <c r="A167" s="25"/>
      <c r="B167" s="26"/>
      <c r="C167" s="27"/>
      <c r="D167" s="30" t="s">
        <v>30</v>
      </c>
      <c r="E167" s="97" t="s">
        <v>87</v>
      </c>
      <c r="F167" s="98">
        <v>200</v>
      </c>
      <c r="G167" s="177">
        <v>0.41</v>
      </c>
      <c r="H167" s="177">
        <v>0.17</v>
      </c>
      <c r="I167" s="177">
        <v>17.65</v>
      </c>
      <c r="J167" s="177">
        <v>68.79307</v>
      </c>
      <c r="K167" s="113" t="str">
        <f>"11/52"</f>
        <v>11/52</v>
      </c>
      <c r="L167" s="159">
        <v>19.66</v>
      </c>
    </row>
    <row r="168" ht="18.75">
      <c r="A168" s="25"/>
      <c r="B168" s="26"/>
      <c r="C168" s="27"/>
      <c r="D168" s="30" t="s">
        <v>31</v>
      </c>
      <c r="E168" s="143" t="s">
        <v>46</v>
      </c>
      <c r="F168" s="98">
        <v>40</v>
      </c>
      <c r="G168" s="116">
        <v>2.64</v>
      </c>
      <c r="H168" s="116">
        <v>0.48</v>
      </c>
      <c r="I168" s="116">
        <v>16.68</v>
      </c>
      <c r="J168" s="116">
        <v>77.352</v>
      </c>
      <c r="K168" s="111"/>
      <c r="L168" s="159">
        <v>4.5</v>
      </c>
    </row>
    <row r="169" ht="18.75">
      <c r="A169" s="25"/>
      <c r="B169" s="26"/>
      <c r="C169" s="27"/>
      <c r="D169" s="30" t="s">
        <v>32</v>
      </c>
      <c r="E169" s="145" t="s">
        <v>83</v>
      </c>
      <c r="F169" s="98">
        <v>40</v>
      </c>
      <c r="G169" s="116">
        <v>2.64</v>
      </c>
      <c r="H169" s="116">
        <v>0.48</v>
      </c>
      <c r="I169" s="116">
        <v>16.68</v>
      </c>
      <c r="J169" s="116">
        <v>77.352</v>
      </c>
      <c r="K169" s="111"/>
      <c r="L169" s="159">
        <v>4.5</v>
      </c>
    </row>
    <row r="170" ht="15.75">
      <c r="A170" s="25"/>
      <c r="B170" s="26"/>
      <c r="C170" s="27"/>
      <c r="D170" s="28" t="s">
        <v>72</v>
      </c>
      <c r="E170" s="114"/>
      <c r="F170" s="98"/>
      <c r="G170" s="98"/>
      <c r="H170" s="98"/>
      <c r="I170" s="98"/>
      <c r="J170" s="98"/>
      <c r="K170" s="111"/>
      <c r="L170" s="154"/>
    </row>
    <row r="171" ht="15.75">
      <c r="A171" s="25"/>
      <c r="B171" s="26"/>
      <c r="C171" s="27"/>
      <c r="D171" s="28"/>
      <c r="E171" s="102"/>
      <c r="F171" s="98"/>
      <c r="G171" s="98"/>
      <c r="H171" s="98"/>
      <c r="I171" s="98"/>
      <c r="J171" s="98"/>
      <c r="K171" s="111"/>
      <c r="L171" s="155"/>
    </row>
    <row r="172" ht="16.5">
      <c r="A172" s="25"/>
      <c r="B172" s="26"/>
      <c r="C172" s="27"/>
      <c r="D172" s="51" t="s">
        <v>33</v>
      </c>
      <c r="E172" s="52"/>
      <c r="F172" s="162">
        <f>F164+F165+F166+F167+F168+F169</f>
        <v>880</v>
      </c>
      <c r="G172" s="70">
        <f>G164+G165+G166+G167+G168+G169</f>
        <v>38.8</v>
      </c>
      <c r="H172" s="70">
        <f>H164+H165+H166+H167+H168+H169</f>
        <v>32.83</v>
      </c>
      <c r="I172" s="70">
        <f>I164+I165+I166+I1679+I167+I168+I169</f>
        <v>169.8</v>
      </c>
      <c r="J172" s="70">
        <f>J164+J165+J166+J167+J168+J169</f>
        <v>1057.693029783333</v>
      </c>
      <c r="K172" s="54"/>
      <c r="L172" s="163">
        <f>SUM(L164:L171)</f>
        <v>265.40000000000003</v>
      </c>
    </row>
    <row r="173" ht="16.5">
      <c r="A173" s="55">
        <f>A156</f>
        <v>2</v>
      </c>
      <c r="B173" s="56">
        <f>B156</f>
        <v>4</v>
      </c>
      <c r="C173" s="221" t="s">
        <v>4</v>
      </c>
      <c r="D173" s="222"/>
      <c r="E173" s="71"/>
      <c r="F173" s="187">
        <f>F163+F172</f>
        <v>1480</v>
      </c>
      <c r="G173" s="91">
        <f>G163+G172</f>
        <v>67.31</v>
      </c>
      <c r="H173" s="91">
        <f>H163+H172</f>
        <v>54.72</v>
      </c>
      <c r="I173" s="91">
        <f>I163+I172</f>
        <v>271.27</v>
      </c>
      <c r="J173" s="91">
        <f>J163+J172</f>
        <v>1760.386828583333</v>
      </c>
      <c r="K173" s="82"/>
      <c r="L173" s="209">
        <f>L163+L172</f>
        <v>442.34000000000003</v>
      </c>
    </row>
    <row r="174" ht="30">
      <c r="A174" s="21">
        <v>2</v>
      </c>
      <c r="B174" s="22">
        <v>5</v>
      </c>
      <c r="C174" s="23" t="s">
        <v>20</v>
      </c>
      <c r="D174" s="24" t="s">
        <v>21</v>
      </c>
      <c r="E174" s="132" t="s">
        <v>95</v>
      </c>
      <c r="F174" s="95">
        <v>250</v>
      </c>
      <c r="G174" s="188">
        <v>8.67</v>
      </c>
      <c r="H174" s="188">
        <v>10.27</v>
      </c>
      <c r="I174" s="188">
        <v>44.61</v>
      </c>
      <c r="J174" s="188">
        <v>312.09691990000005</v>
      </c>
      <c r="K174" s="113" t="str">
        <f>"2/61-1"</f>
        <v>2/61-1</v>
      </c>
      <c r="L174" s="152">
        <v>66.09</v>
      </c>
    </row>
    <row r="175" ht="31.5">
      <c r="A175" s="25"/>
      <c r="B175" s="26"/>
      <c r="C175" s="27"/>
      <c r="D175" s="28"/>
      <c r="E175" s="114" t="s">
        <v>100</v>
      </c>
      <c r="F175" s="98">
        <v>50</v>
      </c>
      <c r="G175" s="133">
        <v>8.02</v>
      </c>
      <c r="H175" s="133">
        <v>13.15</v>
      </c>
      <c r="I175" s="133">
        <v>10.34</v>
      </c>
      <c r="J175" s="133">
        <v>198.73</v>
      </c>
      <c r="K175" s="111" t="s">
        <v>132</v>
      </c>
      <c r="L175" s="153">
        <v>58.84</v>
      </c>
    </row>
    <row r="176" ht="15.75">
      <c r="A176" s="25"/>
      <c r="B176" s="26"/>
      <c r="C176" s="27"/>
      <c r="D176" s="30" t="s">
        <v>22</v>
      </c>
      <c r="E176" s="97" t="s">
        <v>62</v>
      </c>
      <c r="F176" s="98">
        <v>200</v>
      </c>
      <c r="G176" s="177">
        <v>1.39</v>
      </c>
      <c r="H176" s="177">
        <v>1.1</v>
      </c>
      <c r="I176" s="177">
        <v>16.65</v>
      </c>
      <c r="J176" s="177">
        <v>78.951669736</v>
      </c>
      <c r="K176" s="113" t="str">
        <f>"11/59"</f>
        <v>11/59</v>
      </c>
      <c r="L176" s="153">
        <v>24.16</v>
      </c>
    </row>
    <row r="177" ht="15.75">
      <c r="A177" s="25"/>
      <c r="B177" s="26"/>
      <c r="C177" s="27"/>
      <c r="D177" s="30" t="s">
        <v>23</v>
      </c>
      <c r="E177" s="121" t="s">
        <v>83</v>
      </c>
      <c r="F177" s="98">
        <v>20</v>
      </c>
      <c r="G177" s="116">
        <v>1.32</v>
      </c>
      <c r="H177" s="116">
        <v>0.24</v>
      </c>
      <c r="I177" s="116">
        <v>8.34</v>
      </c>
      <c r="J177" s="116">
        <v>38.676</v>
      </c>
      <c r="K177" s="111"/>
      <c r="L177" s="153">
        <v>1.8</v>
      </c>
    </row>
    <row r="178" ht="15.75">
      <c r="A178" s="25"/>
      <c r="B178" s="26"/>
      <c r="C178" s="27"/>
      <c r="D178" s="30" t="s">
        <v>24</v>
      </c>
      <c r="E178" s="102"/>
      <c r="F178" s="98"/>
      <c r="G178" s="98"/>
      <c r="H178" s="98"/>
      <c r="I178" s="98"/>
      <c r="J178" s="98"/>
      <c r="K178" s="111"/>
      <c r="L178" s="155"/>
    </row>
    <row r="179" ht="15.75">
      <c r="A179" s="25"/>
      <c r="B179" s="26"/>
      <c r="C179" s="27"/>
      <c r="D179" s="28" t="s">
        <v>72</v>
      </c>
      <c r="E179" s="94" t="s">
        <v>40</v>
      </c>
      <c r="F179" s="98">
        <v>40</v>
      </c>
      <c r="G179" s="99">
        <v>0.19</v>
      </c>
      <c r="H179" s="99">
        <v>0.12</v>
      </c>
      <c r="I179" s="99">
        <v>12.26</v>
      </c>
      <c r="J179" s="99">
        <v>48.19201</v>
      </c>
      <c r="K179" s="137" t="str">
        <f>"11/51"</f>
        <v>11/51</v>
      </c>
      <c r="L179" s="153">
        <v>26.05</v>
      </c>
    </row>
    <row r="180" ht="15.75">
      <c r="A180" s="25"/>
      <c r="B180" s="26"/>
      <c r="C180" s="27"/>
      <c r="D180" s="28"/>
      <c r="E180" s="102"/>
      <c r="F180" s="98"/>
      <c r="G180" s="98"/>
      <c r="H180" s="98"/>
      <c r="I180" s="98"/>
      <c r="J180" s="98"/>
      <c r="K180" s="111"/>
      <c r="L180" s="155"/>
    </row>
    <row r="181" customHeight="1" ht="15.75">
      <c r="A181" s="35"/>
      <c r="B181" s="36"/>
      <c r="C181" s="37"/>
      <c r="D181" s="38" t="s">
        <v>33</v>
      </c>
      <c r="E181" s="39"/>
      <c r="F181" s="156">
        <f>SUM(F174:F180)</f>
        <v>560</v>
      </c>
      <c r="G181" s="74">
        <f>G174+G175+G176+G177+G179</f>
        <v>19.59</v>
      </c>
      <c r="H181" s="74">
        <f>H174+H175+H176+H177+H179</f>
        <v>24.880000000000003</v>
      </c>
      <c r="I181" s="74">
        <f>I174+I175+I176+I177+I179</f>
        <v>92.2</v>
      </c>
      <c r="J181" s="74">
        <f>J174+J175+J176+J177+J179</f>
        <v>676.646599636</v>
      </c>
      <c r="K181" s="42"/>
      <c r="L181" s="157">
        <f>SUM(L174:L180)</f>
        <v>176.94000000000003</v>
      </c>
    </row>
    <row r="182" ht="18.75">
      <c r="A182" s="43">
        <f>A174</f>
        <v>2</v>
      </c>
      <c r="B182" s="44">
        <f>B174</f>
        <v>5</v>
      </c>
      <c r="C182" s="45" t="s">
        <v>25</v>
      </c>
      <c r="D182" s="30" t="s">
        <v>26</v>
      </c>
      <c r="E182" s="135" t="s">
        <v>101</v>
      </c>
      <c r="F182" s="98">
        <v>100</v>
      </c>
      <c r="G182" s="96">
        <v>1.19</v>
      </c>
      <c r="H182" s="96">
        <v>5.99</v>
      </c>
      <c r="I182" s="96">
        <v>5.92</v>
      </c>
      <c r="J182" s="96">
        <v>79.414986</v>
      </c>
      <c r="K182" s="139" t="str">
        <f>"7/19"</f>
        <v>7/19</v>
      </c>
      <c r="L182" s="159">
        <v>41.74</v>
      </c>
    </row>
    <row r="183" ht="18.75">
      <c r="A183" s="25"/>
      <c r="B183" s="26"/>
      <c r="C183" s="27"/>
      <c r="D183" s="30" t="s">
        <v>27</v>
      </c>
      <c r="E183" s="94" t="s">
        <v>116</v>
      </c>
      <c r="F183" s="122" t="str">
        <f>"250"</f>
        <v>250</v>
      </c>
      <c r="G183" s="100">
        <v>12.44</v>
      </c>
      <c r="H183" s="100">
        <v>7.77</v>
      </c>
      <c r="I183" s="100">
        <v>55.16</v>
      </c>
      <c r="J183" s="100">
        <v>208</v>
      </c>
      <c r="K183" s="111" t="s">
        <v>127</v>
      </c>
      <c r="L183" s="159">
        <v>50</v>
      </c>
    </row>
    <row r="184" ht="18.75">
      <c r="A184" s="25"/>
      <c r="B184" s="26"/>
      <c r="C184" s="27"/>
      <c r="D184" s="30" t="s">
        <v>28</v>
      </c>
      <c r="E184" s="97" t="s">
        <v>96</v>
      </c>
      <c r="F184" s="172">
        <v>100</v>
      </c>
      <c r="G184" s="133">
        <v>14.07</v>
      </c>
      <c r="H184" s="99">
        <v>17.09</v>
      </c>
      <c r="I184" s="133">
        <v>20</v>
      </c>
      <c r="J184" s="133">
        <v>321</v>
      </c>
      <c r="K184" s="113" t="str">
        <f>"8/26"</f>
        <v>8/26</v>
      </c>
      <c r="L184" s="183">
        <v>118.23</v>
      </c>
    </row>
    <row r="185" customHeight="1" ht="23.25">
      <c r="A185" s="25"/>
      <c r="B185" s="26"/>
      <c r="C185" s="27"/>
      <c r="D185" s="30" t="s">
        <v>29</v>
      </c>
      <c r="E185" s="97" t="s">
        <v>78</v>
      </c>
      <c r="F185" s="98">
        <v>180</v>
      </c>
      <c r="G185" s="100">
        <v>6.73</v>
      </c>
      <c r="H185" s="100">
        <v>5.29</v>
      </c>
      <c r="I185" s="100">
        <v>42.44</v>
      </c>
      <c r="J185" s="100">
        <v>261.7110972</v>
      </c>
      <c r="K185" s="113" t="str">
        <f>"5/54"</f>
        <v>5/54</v>
      </c>
      <c r="L185" s="159">
        <v>26.51</v>
      </c>
    </row>
    <row r="186" ht="18.75">
      <c r="A186" s="25"/>
      <c r="B186" s="26"/>
      <c r="C186" s="27"/>
      <c r="D186" s="30" t="s">
        <v>30</v>
      </c>
      <c r="E186" s="114" t="s">
        <v>69</v>
      </c>
      <c r="F186" s="98">
        <v>200</v>
      </c>
      <c r="G186" s="100">
        <v>0</v>
      </c>
      <c r="H186" s="100">
        <v>0</v>
      </c>
      <c r="I186" s="100">
        <v>18.63</v>
      </c>
      <c r="J186" s="100">
        <v>71.53</v>
      </c>
      <c r="K186" s="111" t="s">
        <v>82</v>
      </c>
      <c r="L186" s="159">
        <v>19.92</v>
      </c>
    </row>
    <row r="187" ht="18.75">
      <c r="A187" s="25"/>
      <c r="B187" s="26"/>
      <c r="C187" s="27"/>
      <c r="D187" s="30" t="s">
        <v>31</v>
      </c>
      <c r="E187" s="114" t="s">
        <v>46</v>
      </c>
      <c r="F187" s="98">
        <v>40</v>
      </c>
      <c r="G187" s="116">
        <v>2.64</v>
      </c>
      <c r="H187" s="116">
        <v>0.48</v>
      </c>
      <c r="I187" s="116">
        <v>16.68</v>
      </c>
      <c r="J187" s="116">
        <v>77.352</v>
      </c>
      <c r="K187" s="111"/>
      <c r="L187" s="159">
        <v>4.5</v>
      </c>
    </row>
    <row r="188" ht="18.75">
      <c r="A188" s="25"/>
      <c r="B188" s="26"/>
      <c r="C188" s="27"/>
      <c r="D188" s="30" t="s">
        <v>32</v>
      </c>
      <c r="E188" s="121" t="s">
        <v>83</v>
      </c>
      <c r="F188" s="98">
        <v>50</v>
      </c>
      <c r="G188" s="116">
        <v>3.3</v>
      </c>
      <c r="H188" s="116">
        <v>0.6</v>
      </c>
      <c r="I188" s="116">
        <v>20.85</v>
      </c>
      <c r="J188" s="116">
        <v>96.69</v>
      </c>
      <c r="K188" s="111"/>
      <c r="L188" s="159">
        <v>4.5</v>
      </c>
    </row>
    <row r="189" ht="15.75">
      <c r="A189" s="25"/>
      <c r="B189" s="26"/>
      <c r="C189" s="27"/>
      <c r="D189" s="28"/>
      <c r="E189" s="102"/>
      <c r="F189" s="98"/>
      <c r="G189" s="98"/>
      <c r="H189" s="98"/>
      <c r="I189" s="98"/>
      <c r="J189" s="98"/>
      <c r="K189" s="111"/>
      <c r="L189" s="155"/>
    </row>
    <row r="190" ht="15.75">
      <c r="A190" s="25"/>
      <c r="B190" s="26"/>
      <c r="C190" s="27"/>
      <c r="D190" s="12"/>
      <c r="E190" s="102"/>
      <c r="F190" s="98"/>
      <c r="G190" s="98"/>
      <c r="H190" s="98"/>
      <c r="I190" s="98"/>
      <c r="J190" s="98"/>
      <c r="K190" s="111"/>
      <c r="L190" s="155"/>
    </row>
    <row r="191" ht="16.5">
      <c r="A191" s="25"/>
      <c r="B191" s="26"/>
      <c r="C191" s="27"/>
      <c r="D191" s="51" t="s">
        <v>33</v>
      </c>
      <c r="E191" s="52"/>
      <c r="F191" s="215">
        <f>F182+F183+F184+F185+F186+F187+F188</f>
        <v>920</v>
      </c>
      <c r="G191" s="70">
        <f>G182+G183+G184+G185+G186+G187+G188</f>
        <v>40.37</v>
      </c>
      <c r="H191" s="70">
        <f>H182+H183+H184+H185+H186+H187+H188</f>
        <v>37.22</v>
      </c>
      <c r="I191" s="70">
        <f>I182+I183+I184+I185+I186+I187+I188</f>
        <v>179.68</v>
      </c>
      <c r="J191" s="70">
        <f>J182+J183+J184+J185+J186+J187+J188</f>
        <v>1115.6980832</v>
      </c>
      <c r="K191" s="54"/>
      <c r="L191" s="163">
        <f>SUM(L182:L190)</f>
        <v>265.40000000000003</v>
      </c>
    </row>
    <row r="192" ht="16.5">
      <c r="A192" s="55">
        <f>A174</f>
        <v>2</v>
      </c>
      <c r="B192" s="56">
        <f>B174</f>
        <v>5</v>
      </c>
      <c r="C192" s="219" t="s">
        <v>4</v>
      </c>
      <c r="D192" s="220"/>
      <c r="E192" s="57"/>
      <c r="F192" s="189">
        <f>F181+F191</f>
        <v>1480</v>
      </c>
      <c r="G192" s="87">
        <f>G181+G191</f>
        <v>59.959999999999994</v>
      </c>
      <c r="H192" s="87">
        <f>H191+H181</f>
        <v>62.1</v>
      </c>
      <c r="I192" s="87">
        <f>I191+I181</f>
        <v>271.88</v>
      </c>
      <c r="J192" s="87">
        <f>J191+J181</f>
        <v>1792.344682836</v>
      </c>
      <c r="K192" s="79"/>
      <c r="L192" s="165"/>
    </row>
    <row r="193" customHeight="1" ht="17.25">
      <c r="A193" s="75"/>
      <c r="B193" s="76"/>
      <c r="C193" s="223" t="s">
        <v>5</v>
      </c>
      <c r="D193" s="223"/>
      <c r="E193" s="223"/>
      <c r="F193" s="190">
        <f>(F24+F43+F62+F80+F98+F117+F136+F155+F173+F192)/(IF(F24=0,0,1)+IF(F43=0,0,1)+IF(F62=0,0,1)+IF(F80=0,0,1)+IF(F98=0,0,1)+IF(F117=0,0,1)+IF(F136=0,0,1)+IF(F155=0,0,1)+IF(F173=0,0,1)+IF(F192=0,0,1))</f>
        <v>1497</v>
      </c>
      <c r="G193" s="78">
        <f>(G24+G43+G62+G80+G98+G117+G136+G155+G173+G192)/(IF(G24=0,0,1)+IF(G43=0,0,1)+IF(G62=0,0,1)+IF(G80=0,0,1)+IF(G98=0,0,1)+IF(G117=0,0,1)+IF(G136=0,0,1)+IF(G155=0,0,1)+IF(G173=0,0,1)+IF(G192=0,0,1))</f>
        <v>58.30830120481928</v>
      </c>
      <c r="H193" s="78">
        <f>(H24+H43+H62+H80+H98+H117+H136+H155+H173+H192)/(IF(H24=0,0,1)+IF(H43=0,0,1)+IF(H62=0,0,1)+IF(H80=0,0,1)+IF(H98=0,0,1)+IF(H117=0,0,1)+IF(H136=0,0,1)+IF(H155=0,0,1)+IF(H173=0,0,1)+IF(H192=0,0,1))</f>
        <v>61.95292771084338</v>
      </c>
      <c r="I193" s="77">
        <f>(I24+I43+I62+I80+I98+I117+I136+I155+I173+I192)/(IF(I24=0,0,1)+IF(I43=0,0,1)+IF(I62=0,0,1)+IF(I80=0,0,1)+IF(I98=0,0,1)+IF(I117=0,0,1)+IF(I136=0,0,1)+IF(I155=0,0,1)+IF(I173=0,0,1)+IF(I192=0,0,1))</f>
        <v>240.22858669460453</v>
      </c>
      <c r="J193" s="77">
        <f>(J24+J43+J62+J80+J98+J117+J136+J155+J173+J192)/(IF(J24=0,0,1)+IF(J43=0,0,1)+IF(J62=0,0,1)+IF(J80=0,0,1)+IF(J98=0,0,1)+IF(J117=0,0,1)+IF(J136=0,0,1)+IF(J155=0,0,1)+IF(J173=0,0,1)+IF(J192=0,0,1))</f>
        <v>1697.6716066022145</v>
      </c>
      <c r="K193" s="83"/>
      <c r="L193" s="191"/>
    </row>
    <row r="194" ht="15.75">
      <c r="A194" s="7"/>
      <c r="B194" s="7"/>
      <c r="C194" s="6"/>
      <c r="D194" s="6"/>
      <c r="E194" s="7"/>
      <c r="F194" s="149"/>
      <c r="G194" s="7"/>
      <c r="H194" s="7"/>
      <c r="I194" s="7"/>
      <c r="J194" s="7"/>
      <c r="K194" s="7"/>
      <c r="L194" s="148"/>
    </row>
    <row r="195" ht="15.75">
      <c r="A195" s="7"/>
      <c r="B195" s="7"/>
      <c r="C195" s="6"/>
      <c r="D195" s="6"/>
      <c r="E195" s="7"/>
      <c r="F195" s="149"/>
      <c r="G195" s="7"/>
      <c r="H195" s="7"/>
      <c r="I195" s="7"/>
      <c r="J195" s="7"/>
      <c r="K195" s="7"/>
      <c r="L195" s="148"/>
    </row>
  </sheetData>
  <mergeCells count="14">
    <mergeCell ref="C1:E1"/>
    <mergeCell ref="H1:K1"/>
    <mergeCell ref="H2:K2"/>
    <mergeCell ref="C24:D24"/>
    <mergeCell ref="C43:D43"/>
    <mergeCell ref="C62:D62"/>
    <mergeCell ref="C80:D80"/>
    <mergeCell ref="C98:D98"/>
    <mergeCell ref="C117:D117"/>
    <mergeCell ref="C136:D136"/>
    <mergeCell ref="C155:D155"/>
    <mergeCell ref="C173:D173"/>
    <mergeCell ref="C192:D192"/>
    <mergeCell ref="C193:E19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</vt:lpstr>
      <vt:lpstr>5-11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Каролина</cp:lastModifiedBy>
  <cp:lastPrinted>2024-02-05T05:46:53Z</cp:lastPrinted>
  <dcterms:created xsi:type="dcterms:W3CDTF">2022-05-16T14:23:56Z</dcterms:created>
  <dcterms:modified xsi:type="dcterms:W3CDTF">2026-04-29T14:12:51Z</dcterms:modified>
</cp:coreProperties>
</file>